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01_L+E INGENIERIA\00_ARANCELES\VIGENTES 2012\"/>
    </mc:Choice>
  </mc:AlternateContent>
  <bookViews>
    <workbookView xWindow="1590" yWindow="870" windowWidth="10710" windowHeight="5040"/>
  </bookViews>
  <sheets>
    <sheet name="CSE V.01" sheetId="1" r:id="rId1"/>
  </sheets>
  <calcPr calcId="152511"/>
</workbook>
</file>

<file path=xl/calcChain.xml><?xml version="1.0" encoding="utf-8"?>
<calcChain xmlns="http://schemas.openxmlformats.org/spreadsheetml/2006/main">
  <c r="J36" i="1" l="1"/>
  <c r="F29" i="1"/>
  <c r="F27" i="1"/>
  <c r="J29" i="1"/>
  <c r="J27" i="1"/>
  <c r="J25" i="1"/>
  <c r="J23" i="1"/>
  <c r="J21" i="1"/>
  <c r="J35" i="1"/>
  <c r="J34" i="1"/>
  <c r="D29" i="1"/>
  <c r="D27" i="1"/>
  <c r="D25" i="1"/>
  <c r="D23" i="1"/>
  <c r="D21" i="1"/>
  <c r="M130" i="1"/>
  <c r="M131" i="1"/>
  <c r="M132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65" i="1"/>
  <c r="M64" i="1"/>
  <c r="M63" i="1"/>
  <c r="M62" i="1"/>
  <c r="G2" i="1" l="1"/>
  <c r="M114" i="1" l="1"/>
  <c r="M113" i="1"/>
  <c r="M88" i="1"/>
  <c r="M78" i="1"/>
  <c r="M79" i="1"/>
  <c r="M80" i="1"/>
  <c r="M81" i="1"/>
  <c r="M82" i="1"/>
  <c r="M83" i="1"/>
  <c r="M84" i="1"/>
  <c r="M85" i="1"/>
  <c r="M86" i="1"/>
  <c r="M87" i="1"/>
  <c r="M55" i="1"/>
  <c r="M56" i="1"/>
  <c r="M57" i="1"/>
  <c r="M58" i="1"/>
  <c r="M59" i="1"/>
  <c r="M60" i="1"/>
  <c r="M61" i="1"/>
  <c r="M66" i="1"/>
  <c r="M67" i="1"/>
  <c r="M68" i="1"/>
  <c r="M69" i="1"/>
  <c r="M70" i="1"/>
  <c r="M71" i="1"/>
  <c r="M72" i="1"/>
  <c r="M73" i="1"/>
  <c r="M74" i="1"/>
  <c r="M75" i="1"/>
  <c r="M76" i="1"/>
  <c r="M77" i="1"/>
  <c r="M54" i="1"/>
  <c r="C31" i="1" l="1"/>
  <c r="G29" i="1"/>
  <c r="G27" i="1"/>
  <c r="G25" i="1"/>
  <c r="G23" i="1"/>
  <c r="G21" i="1"/>
  <c r="E23" i="1" l="1"/>
  <c r="E29" i="1"/>
  <c r="E21" i="1"/>
  <c r="F21" i="1" s="1"/>
  <c r="E27" i="1"/>
  <c r="E25" i="1"/>
  <c r="F23" i="1"/>
  <c r="F25" i="1"/>
  <c r="G31" i="1"/>
  <c r="F31" i="1" l="1"/>
  <c r="E31" i="1"/>
  <c r="C34" i="1" s="1"/>
  <c r="C35" i="1" l="1"/>
  <c r="C36" i="1" l="1"/>
  <c r="C37" i="1" s="1"/>
  <c r="F37" i="1" l="1"/>
  <c r="D37" i="1"/>
</calcChain>
</file>

<file path=xl/sharedStrings.xml><?xml version="1.0" encoding="utf-8"?>
<sst xmlns="http://schemas.openxmlformats.org/spreadsheetml/2006/main" count="133" uniqueCount="130">
  <si>
    <t>Fecha:</t>
  </si>
  <si>
    <t>Nombre:</t>
  </si>
  <si>
    <t>II.- DATOS DEL PROPIETARIO</t>
  </si>
  <si>
    <t>Domicilio:</t>
  </si>
  <si>
    <t>Telefono:</t>
  </si>
  <si>
    <t>e-mail:</t>
  </si>
  <si>
    <t>III.- DATOS DE LA OBRA</t>
  </si>
  <si>
    <t>Proyecto:</t>
  </si>
  <si>
    <t>Ubicación:</t>
  </si>
  <si>
    <t>Municipio:</t>
  </si>
  <si>
    <t>Clave Catastral:</t>
  </si>
  <si>
    <t>IV.- CALCULO DEL ARANCEL</t>
  </si>
  <si>
    <t>Base Arancel (CH):</t>
  </si>
  <si>
    <t>TIPO DE CONSTRUCCION</t>
  </si>
  <si>
    <t>AREA (M2)</t>
  </si>
  <si>
    <r>
      <t xml:space="preserve">FACTOR                       </t>
    </r>
    <r>
      <rPr>
        <b/>
        <sz val="14"/>
        <rFont val="Symbol"/>
        <family val="1"/>
        <charset val="2"/>
      </rPr>
      <t>a</t>
    </r>
  </si>
  <si>
    <t>IMPORTE ARANCEL</t>
  </si>
  <si>
    <t>TOTALES</t>
  </si>
  <si>
    <t>1.-</t>
  </si>
  <si>
    <t>Notas:</t>
  </si>
  <si>
    <t>2.-</t>
  </si>
  <si>
    <t>* Importes No incluyen IVA</t>
  </si>
  <si>
    <t>3.-</t>
  </si>
  <si>
    <t>* Importes en Pesos Mexicanos</t>
  </si>
  <si>
    <t>) M.N.</t>
  </si>
  <si>
    <t>SON: (</t>
  </si>
  <si>
    <r>
      <rPr>
        <sz val="11"/>
        <rFont val="Symbol"/>
        <family val="1"/>
        <charset val="2"/>
      </rPr>
      <t>b</t>
    </r>
    <r>
      <rPr>
        <sz val="11"/>
        <rFont val="Arial"/>
        <family val="2"/>
      </rPr>
      <t>:</t>
    </r>
  </si>
  <si>
    <t>PARAMETRICO DE CONSTRUCCION</t>
  </si>
  <si>
    <t>V.- DESGLOSE DE  IMPORTES POR CONCEPTOS PARA EFECTO DE COBRO</t>
  </si>
  <si>
    <t>NINGUNO</t>
  </si>
  <si>
    <t>COSTO P/M2 CONSTRUCCION</t>
  </si>
  <si>
    <t>ALFA</t>
  </si>
  <si>
    <t>Colegio:</t>
  </si>
  <si>
    <t>HAB. UNIF. INTERES SOCIAL</t>
  </si>
  <si>
    <t>HAB. UNIF. POPULAR</t>
  </si>
  <si>
    <t>HAB. UNIF. RESIDENCIAL</t>
  </si>
  <si>
    <t>HAB. UNIF. CAMPESTRE</t>
  </si>
  <si>
    <t>PLURIFAMILIAR INTERES SOCIAL</t>
  </si>
  <si>
    <t>PLURIFAMILIAR POPULAR</t>
  </si>
  <si>
    <t>PLURIFAMILIAR RESIDENCIAL</t>
  </si>
  <si>
    <t>PLURIFAMILIAR CAMPESTRE</t>
  </si>
  <si>
    <t>CONJUNTOS HAB. INTERES SOCIAL</t>
  </si>
  <si>
    <t>CONJUNTOS HAB. POPULAR</t>
  </si>
  <si>
    <t>CONJUNTOS HAB. RESIDENCIAL</t>
  </si>
  <si>
    <t>CONJUNTOS HAB. CAMPESTRE</t>
  </si>
  <si>
    <t>SERVICIO OFICINAS</t>
  </si>
  <si>
    <t>SERVICIO BANCOS Y OF. PUBLICAS</t>
  </si>
  <si>
    <t>COMERCIO ALMACENAMIENTO Y ABASTO</t>
  </si>
  <si>
    <t>COMERCIO TIENDAS DE PRODUCTOS BASICOS</t>
  </si>
  <si>
    <t>COMERCIO TIENDAS DE ESPECIALIDADES</t>
  </si>
  <si>
    <t>COMERCIO TIENDAS DE AUTOSERVICIO</t>
  </si>
  <si>
    <t>COMERCIO TIENDAS DEPARTAMENTALES</t>
  </si>
  <si>
    <t>CENTROS COMERCIALES</t>
  </si>
  <si>
    <t>COMERCIO DE MATERIALES Y VEHICULOS</t>
  </si>
  <si>
    <t>COMERCIO SALONES DE BELLEZA, LAVANDERIAS</t>
  </si>
  <si>
    <t>SALUD UNIDAD MEDICA DE PRIMER CONTACTO</t>
  </si>
  <si>
    <t>SALUD CLINICAS</t>
  </si>
  <si>
    <t>SALUD CLINICA HOSPITAL</t>
  </si>
  <si>
    <t>SALUD HOPITAL DE PRIMER NIVEL</t>
  </si>
  <si>
    <t>SALUD HOPITAL DE ESPECIALIDADES</t>
  </si>
  <si>
    <t>SALUD UNIDAD DE URGENCIAS</t>
  </si>
  <si>
    <t>ASISTENCIA SOCIAL CASA CUNA</t>
  </si>
  <si>
    <t>ASISTENCIA SOCIAL GUARDERIAS</t>
  </si>
  <si>
    <t>ASISTENCIA SOCIAL ORFANATORIOS</t>
  </si>
  <si>
    <t>ASISTENCIA SOCIAL CENTRO DE INTEGRACION JUVENIL</t>
  </si>
  <si>
    <t>ASISTENCIA SOCIAL HOGAR INDIGENTES</t>
  </si>
  <si>
    <t>ASISTENCIA SOCIAL HOGAR DE ANCIANOS</t>
  </si>
  <si>
    <t>ASISTENCIA SOCIAL VELATORIO</t>
  </si>
  <si>
    <t>ASISTENCIA ANIMAL</t>
  </si>
  <si>
    <t>EDUCACION PREESCOLAR</t>
  </si>
  <si>
    <t>EDUCACION PRIMARIA</t>
  </si>
  <si>
    <t>EDUCACION SECUNDARIA</t>
  </si>
  <si>
    <t>EDUCACION PREPARATORIA</t>
  </si>
  <si>
    <t>ESCUELA NIÑOS ATIPICOS</t>
  </si>
  <si>
    <t>EDUCACION SUPERIOR</t>
  </si>
  <si>
    <t>INSTITUTOS CIENTIFICOS</t>
  </si>
  <si>
    <t>ACADEMIAS</t>
  </si>
  <si>
    <t>EDUCACION SECUNDARIA Y PREPARATORIA ABIERTA</t>
  </si>
  <si>
    <t>AUDITORIOS Y CENTROS DE CONVENCIONES</t>
  </si>
  <si>
    <t>FERIAS, TEATROS Y CINES</t>
  </si>
  <si>
    <t>CENTROS COMUNITARIOS Y CLUBES SOCIALES</t>
  </si>
  <si>
    <t>CLUBES CAMPESTRES Y DE GOLF</t>
  </si>
  <si>
    <t>CENTROS NOCTURNOS</t>
  </si>
  <si>
    <t>HIPODROMOS, GALGODROMOS, VELODROMOS, AUTODROMOS</t>
  </si>
  <si>
    <t>PISTAS DE EQUITACION</t>
  </si>
  <si>
    <t>CANALES O LAGOS PARA REGATAS, CAMPOS DE TIRO</t>
  </si>
  <si>
    <t>PLAZAS Y EXPLANADAS DEPORTIVAS</t>
  </si>
  <si>
    <t>JARDINES Y PARQUES</t>
  </si>
  <si>
    <t>CENTROS DEPORTIVOS Y ESTADIOS</t>
  </si>
  <si>
    <t>ALBERCAS</t>
  </si>
  <si>
    <t>GIMNASIOS, BOLICHE, BILLARES</t>
  </si>
  <si>
    <t>HOTELES</t>
  </si>
  <si>
    <t>MOTELES</t>
  </si>
  <si>
    <t>CASA DE HUESPEDES Y ALBERGUES</t>
  </si>
  <si>
    <t>TERMINALES DE TRANSPORTE TERRESTRE</t>
  </si>
  <si>
    <t>ESTACIONES DE FERROCARRIL</t>
  </si>
  <si>
    <t>ESTACIONAMIENTOS</t>
  </si>
  <si>
    <t>AEROPUERTOS</t>
  </si>
  <si>
    <t>AGENCIAS Y CENTRALES DE CORREO Y TELEGRAFO</t>
  </si>
  <si>
    <t>PLANTAS DE TRATAMIENTO DE AGUAS Y SUBESTACIONES ELECTRICAS</t>
  </si>
  <si>
    <t>CARCAMOS Y BOMBAS</t>
  </si>
  <si>
    <t>BASUREROS Y RELLENOS SANITARIOS</t>
  </si>
  <si>
    <t>GARITAS DE POLICIA Y ESTACIONES CENTRALES</t>
  </si>
  <si>
    <t>ENCIERRO DE VEHICULOS</t>
  </si>
  <si>
    <t>BOMBEROS</t>
  </si>
  <si>
    <t>RECLUSORIO</t>
  </si>
  <si>
    <t>PROTECCION CIVIL</t>
  </si>
  <si>
    <t>INDUSTRIA LIGERA</t>
  </si>
  <si>
    <t>INDUSTRIA MEDIANA</t>
  </si>
  <si>
    <t>INDUSTRIA PESADA</t>
  </si>
  <si>
    <t>xxxxx</t>
  </si>
  <si>
    <t>xxxxxxx</t>
  </si>
  <si>
    <t>IMPORTE ACTIVIDADES CONTRATADAS</t>
  </si>
  <si>
    <t>HORAS DE SUPERVISION CONSULTORIA</t>
  </si>
  <si>
    <t>$/m2</t>
  </si>
  <si>
    <t>FORMATO FA-1 / V.08-13</t>
  </si>
  <si>
    <t>I.- DATOS DEL C.S.E.</t>
  </si>
  <si>
    <t>ESTACIONES DE RADIO O TELEVISION</t>
  </si>
  <si>
    <t>ESTACIONES DE SERVICIO (COMBUSTIBLES)</t>
  </si>
  <si>
    <t>QUERETARO</t>
  </si>
  <si>
    <t>JUAN JOSE G. LARIOS ROBLES GIL</t>
  </si>
  <si>
    <t>CICQ</t>
  </si>
  <si>
    <t>L08-034</t>
  </si>
  <si>
    <t>Reg. C.S.E.:</t>
  </si>
  <si>
    <t>LBQ</t>
  </si>
  <si>
    <t>ARANCELES MÍNIMOS PROFESIONALES PARA DICTAMEN ESTRUCTURAL</t>
  </si>
  <si>
    <t>Inspección física del inmueble.</t>
  </si>
  <si>
    <t>Analisis y Revisión de la resistencia estructural de elementos criticos.</t>
  </si>
  <si>
    <t>Informe Dictamen y Constancia de seguridad Estructural.</t>
  </si>
  <si>
    <t>CUARENTA Y TRES MIL SEISCIENTOS SETENTA Y TRES PESOS 00/100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</si>
</sst>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#,##0.0"/>
    <numFmt numFmtId="167" formatCode="#,##0_ ;\-#,##0\ "/>
    <numFmt numFmtId="168" formatCode="0.000"/>
    <numFmt numFmtId="169" formatCode="0.000%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14"/>
      <name val="Symbol"/>
      <family val="1"/>
      <charset val="2"/>
    </font>
    <font>
      <sz val="10"/>
      <name val="Verdana"/>
      <family val="2"/>
    </font>
    <font>
      <b/>
      <sz val="10"/>
      <name val="Arial"/>
      <family val="2"/>
    </font>
    <font>
      <sz val="11"/>
      <name val="Symbol"/>
      <family val="1"/>
      <charset val="2"/>
    </font>
    <font>
      <sz val="8"/>
      <name val="Tahoma"/>
      <family val="2"/>
    </font>
    <font>
      <b/>
      <sz val="11"/>
      <color rgb="FF3333FF"/>
      <name val="Arial"/>
      <family val="2"/>
    </font>
    <font>
      <sz val="11"/>
      <color rgb="FF3333FF"/>
      <name val="Arial"/>
      <family val="2"/>
    </font>
    <font>
      <sz val="10"/>
      <color rgb="FF3333FF"/>
      <name val="Arial"/>
      <family val="2"/>
    </font>
    <font>
      <b/>
      <sz val="11"/>
      <color rgb="FFC00000"/>
      <name val="Arial"/>
      <family val="2"/>
    </font>
    <font>
      <b/>
      <sz val="12"/>
      <name val="Arial"/>
      <family val="2"/>
    </font>
    <font>
      <b/>
      <sz val="11"/>
      <color theme="0" tint="-0.34998626667073579"/>
      <name val="Arial"/>
      <family val="2"/>
    </font>
    <font>
      <sz val="11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/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164" fontId="4" fillId="0" borderId="0" xfId="2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2" fontId="3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2" fontId="3" fillId="0" borderId="0" xfId="0" applyNumberFormat="1" applyFont="1"/>
    <xf numFmtId="166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7" fillId="0" borderId="0" xfId="0" applyFont="1" applyFill="1" applyBorder="1" applyAlignment="1" applyProtection="1">
      <alignment wrapText="1"/>
      <protection hidden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0" fillId="0" borderId="0" xfId="0" applyFill="1" applyBorder="1"/>
    <xf numFmtId="0" fontId="0" fillId="0" borderId="7" xfId="0" applyFill="1" applyBorder="1"/>
    <xf numFmtId="166" fontId="11" fillId="0" borderId="0" xfId="0" applyNumberFormat="1" applyFont="1" applyAlignment="1" applyProtection="1">
      <alignment horizontal="center" vertical="center"/>
      <protection locked="0"/>
    </xf>
    <xf numFmtId="166" fontId="11" fillId="0" borderId="0" xfId="0" applyNumberFormat="1" applyFont="1" applyAlignment="1">
      <alignment horizontal="center" vertical="center"/>
    </xf>
    <xf numFmtId="166" fontId="12" fillId="0" borderId="0" xfId="0" applyNumberFormat="1" applyFont="1" applyAlignment="1">
      <alignment horizontal="center" vertical="center"/>
    </xf>
    <xf numFmtId="166" fontId="11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right" vertical="center"/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/>
    <xf numFmtId="164" fontId="14" fillId="0" borderId="5" xfId="2" applyFont="1" applyBorder="1" applyAlignment="1" applyProtection="1">
      <alignment horizontal="center" vertical="center"/>
      <protection locked="0"/>
    </xf>
    <xf numFmtId="167" fontId="3" fillId="0" borderId="0" xfId="1" applyNumberFormat="1" applyFont="1" applyAlignment="1" applyProtection="1">
      <alignment horizontal="center" vertical="center"/>
    </xf>
    <xf numFmtId="1" fontId="3" fillId="0" borderId="0" xfId="0" applyNumberFormat="1" applyFont="1" applyProtection="1"/>
    <xf numFmtId="2" fontId="0" fillId="0" borderId="8" xfId="0" applyNumberFormat="1" applyFill="1" applyBorder="1"/>
    <xf numFmtId="164" fontId="0" fillId="0" borderId="0" xfId="2" applyFont="1" applyFill="1"/>
    <xf numFmtId="164" fontId="3" fillId="0" borderId="0" xfId="2" applyFont="1" applyFill="1"/>
    <xf numFmtId="164" fontId="4" fillId="0" borderId="0" xfId="2" applyFont="1" applyFill="1" applyAlignment="1">
      <alignment horizontal="center" vertical="top"/>
    </xf>
    <xf numFmtId="164" fontId="4" fillId="0" borderId="0" xfId="2" applyFont="1" applyFill="1" applyAlignment="1">
      <alignment horizontal="center"/>
    </xf>
    <xf numFmtId="0" fontId="3" fillId="0" borderId="0" xfId="0" applyFont="1" applyFill="1" applyBorder="1"/>
    <xf numFmtId="2" fontId="0" fillId="0" borderId="0" xfId="0" applyNumberFormat="1" applyFill="1" applyBorder="1" applyProtection="1">
      <protection hidden="1"/>
    </xf>
    <xf numFmtId="0" fontId="0" fillId="0" borderId="0" xfId="0" applyFill="1" applyBorder="1" applyProtection="1">
      <protection hidden="1"/>
    </xf>
    <xf numFmtId="2" fontId="0" fillId="0" borderId="0" xfId="0" applyNumberFormat="1" applyFont="1" applyFill="1" applyBorder="1" applyProtection="1">
      <protection hidden="1"/>
    </xf>
    <xf numFmtId="2" fontId="0" fillId="0" borderId="0" xfId="0" applyNumberFormat="1" applyFill="1" applyBorder="1"/>
    <xf numFmtId="0" fontId="8" fillId="0" borderId="0" xfId="0" applyFont="1" applyAlignment="1">
      <alignment horizontal="right" vertical="center"/>
    </xf>
    <xf numFmtId="14" fontId="15" fillId="0" borderId="2" xfId="0" applyNumberFormat="1" applyFont="1" applyBorder="1" applyAlignment="1">
      <alignment horizontal="center"/>
    </xf>
    <xf numFmtId="2" fontId="1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/>
    <xf numFmtId="0" fontId="4" fillId="0" borderId="0" xfId="0" applyFont="1"/>
    <xf numFmtId="164" fontId="4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 applyProtection="1">
      <protection locked="0"/>
    </xf>
    <xf numFmtId="0" fontId="7" fillId="0" borderId="0" xfId="0" applyFont="1" applyFill="1" applyBorder="1" applyAlignment="1" applyProtection="1">
      <alignment horizontal="left" vertical="top" wrapText="1"/>
      <protection hidden="1"/>
    </xf>
    <xf numFmtId="0" fontId="12" fillId="0" borderId="2" xfId="0" applyFont="1" applyBorder="1" applyAlignment="1" applyProtection="1">
      <alignment horizontal="center"/>
      <protection locked="0"/>
    </xf>
    <xf numFmtId="167" fontId="3" fillId="0" borderId="1" xfId="1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center" vertical="center"/>
      <protection locked="0" hidden="1"/>
    </xf>
    <xf numFmtId="0" fontId="3" fillId="0" borderId="0" xfId="0" applyFont="1" applyFill="1" applyProtection="1">
      <protection locked="0" hidden="1"/>
    </xf>
    <xf numFmtId="1" fontId="3" fillId="0" borderId="0" xfId="3" applyNumberFormat="1" applyFont="1" applyFill="1" applyAlignment="1" applyProtection="1">
      <alignment horizontal="center" vertical="center"/>
      <protection locked="0" hidden="1"/>
    </xf>
    <xf numFmtId="0" fontId="16" fillId="0" borderId="5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164" fontId="17" fillId="0" borderId="0" xfId="2" applyFont="1" applyAlignment="1">
      <alignment horizontal="center" vertical="center" shrinkToFit="1"/>
    </xf>
    <xf numFmtId="2" fontId="17" fillId="0" borderId="0" xfId="2" applyNumberFormat="1" applyFont="1" applyAlignment="1">
      <alignment shrinkToFit="1"/>
    </xf>
    <xf numFmtId="164" fontId="17" fillId="0" borderId="0" xfId="2" applyFont="1" applyAlignment="1">
      <alignment shrinkToFit="1"/>
    </xf>
    <xf numFmtId="164" fontId="17" fillId="0" borderId="1" xfId="2" applyFont="1" applyBorder="1" applyAlignment="1">
      <alignment horizontal="center" vertical="center" shrinkToFit="1"/>
    </xf>
    <xf numFmtId="0" fontId="3" fillId="0" borderId="0" xfId="0" applyFont="1" applyFill="1" applyProtection="1">
      <protection locked="0"/>
    </xf>
    <xf numFmtId="168" fontId="17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vertical="center"/>
    </xf>
    <xf numFmtId="2" fontId="17" fillId="0" borderId="0" xfId="0" applyNumberFormat="1" applyFont="1" applyAlignment="1">
      <alignment horizontal="right" vertical="center"/>
    </xf>
    <xf numFmtId="0" fontId="12" fillId="0" borderId="2" xfId="0" applyFont="1" applyBorder="1" applyAlignment="1" applyProtection="1">
      <alignment horizontal="center"/>
      <protection locked="0"/>
    </xf>
    <xf numFmtId="164" fontId="3" fillId="0" borderId="0" xfId="0" applyNumberFormat="1" applyFont="1" applyFill="1" applyProtection="1">
      <protection locked="0"/>
    </xf>
    <xf numFmtId="169" fontId="17" fillId="0" borderId="0" xfId="3" applyNumberFormat="1" applyFont="1" applyFill="1" applyAlignment="1">
      <alignment horizontal="center" vertical="center"/>
    </xf>
    <xf numFmtId="0" fontId="12" fillId="0" borderId="2" xfId="0" applyFont="1" applyBorder="1" applyAlignment="1" applyProtection="1">
      <alignment horizontal="center"/>
      <protection locked="0"/>
    </xf>
    <xf numFmtId="49" fontId="12" fillId="0" borderId="3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</cellXfs>
  <cellStyles count="7">
    <cellStyle name="Millares" xfId="1" builtinId="3"/>
    <cellStyle name="Moneda" xfId="2" builtinId="4"/>
    <cellStyle name="Normal" xfId="0" builtinId="0"/>
    <cellStyle name="Normal 2" xfId="4"/>
    <cellStyle name="Normal 3" xfId="5"/>
    <cellStyle name="Porcentaje" xfId="3" builtinId="5"/>
    <cellStyle name="Porcentual 2" xfId="6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Link="$A$21" fmlaRange="$K$53:$K$132" noThreeD="1" sel="78" val="72"/>
</file>

<file path=xl/ctrlProps/ctrlProp10.xml><?xml version="1.0" encoding="utf-8"?>
<formControlPr xmlns="http://schemas.microsoft.com/office/spreadsheetml/2009/9/main" objectType="CheckBox" checked="Checked" fmlaLink="$K$23" lockText="1" noThreeD="1"/>
</file>

<file path=xl/ctrlProps/ctrlProp11.xml><?xml version="1.0" encoding="utf-8"?>
<formControlPr xmlns="http://schemas.microsoft.com/office/spreadsheetml/2009/9/main" objectType="CheckBox" fmlaLink="$K$25" lockText="1" noThreeD="1"/>
</file>

<file path=xl/ctrlProps/ctrlProp12.xml><?xml version="1.0" encoding="utf-8"?>
<formControlPr xmlns="http://schemas.microsoft.com/office/spreadsheetml/2009/9/main" objectType="CheckBox" fmlaLink="$K$27" lockText="1" noThreeD="1"/>
</file>

<file path=xl/ctrlProps/ctrlProp13.xml><?xml version="1.0" encoding="utf-8"?>
<formControlPr xmlns="http://schemas.microsoft.com/office/spreadsheetml/2009/9/main" objectType="CheckBox" fmlaLink="$K$29" lockText="1" noThreeD="1"/>
</file>

<file path=xl/ctrlProps/ctrlProp2.xml><?xml version="1.0" encoding="utf-8"?>
<formControlPr xmlns="http://schemas.microsoft.com/office/spreadsheetml/2009/9/main" objectType="Drop" dropStyle="combo" dx="16" fmlaLink="$A$23" fmlaRange="$K$53:$K$132" noThreeD="1" sel="78" val="72"/>
</file>

<file path=xl/ctrlProps/ctrlProp3.xml><?xml version="1.0" encoding="utf-8"?>
<formControlPr xmlns="http://schemas.microsoft.com/office/spreadsheetml/2009/9/main" objectType="Drop" dropStyle="combo" dx="16" fmlaLink="$A$25" fmlaRange="$K$53:$K$132" noThreeD="1" val="0"/>
</file>

<file path=xl/ctrlProps/ctrlProp4.xml><?xml version="1.0" encoding="utf-8"?>
<formControlPr xmlns="http://schemas.microsoft.com/office/spreadsheetml/2009/9/main" objectType="Drop" dropStyle="combo" dx="16" fmlaLink="$A$27" fmlaRange="$K$53:$K$132" noThreeD="1" val="0"/>
</file>

<file path=xl/ctrlProps/ctrlProp5.xml><?xml version="1.0" encoding="utf-8"?>
<formControlPr xmlns="http://schemas.microsoft.com/office/spreadsheetml/2009/9/main" objectType="Drop" dropStyle="combo" dx="16" fmlaLink="$A$29" fmlaRange="$K$53:$K$132" noThreeD="1" val="0"/>
</file>

<file path=xl/ctrlProps/ctrlProp6.xml><?xml version="1.0" encoding="utf-8"?>
<formControlPr xmlns="http://schemas.microsoft.com/office/spreadsheetml/2009/9/main" objectType="CheckBox" fmlaLink="$K$35" lockText="1" noThreeD="1"/>
</file>

<file path=xl/ctrlProps/ctrlProp7.xml><?xml version="1.0" encoding="utf-8"?>
<formControlPr xmlns="http://schemas.microsoft.com/office/spreadsheetml/2009/9/main" objectType="CheckBox" fmlaLink="$K$36" lockText="1" noThreeD="1"/>
</file>

<file path=xl/ctrlProps/ctrlProp8.xml><?xml version="1.0" encoding="utf-8"?>
<formControlPr xmlns="http://schemas.microsoft.com/office/spreadsheetml/2009/9/main" objectType="CheckBox" checked="Checked" fmlaLink="$K$34" lockText="1" noThreeD="1"/>
</file>

<file path=xl/ctrlProps/ctrlProp9.xml><?xml version="1.0" encoding="utf-8"?>
<formControlPr xmlns="http://schemas.microsoft.com/office/spreadsheetml/2009/9/main" objectType="CheckBox" checked="Checked" fmlaLink="$K$21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66674</xdr:colOff>
      <xdr:row>7</xdr:row>
      <xdr:rowOff>202128</xdr:rowOff>
    </xdr:from>
    <xdr:to>
      <xdr:col>6</xdr:col>
      <xdr:colOff>1543049</xdr:colOff>
      <xdr:row>14</xdr:row>
      <xdr:rowOff>184151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38000"/>
        </a:blip>
        <a:srcRect l="12821" r="9823"/>
        <a:stretch>
          <a:fillRect/>
        </a:stretch>
      </xdr:blipFill>
      <xdr:spPr bwMode="auto">
        <a:xfrm>
          <a:off x="8143874" y="2535753"/>
          <a:ext cx="1476375" cy="21537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234950</xdr:colOff>
      <xdr:row>3</xdr:row>
      <xdr:rowOff>95250</xdr:rowOff>
    </xdr:from>
    <xdr:to>
      <xdr:col>6</xdr:col>
      <xdr:colOff>1524000</xdr:colOff>
      <xdr:row>7</xdr:row>
      <xdr:rowOff>190500</xdr:rowOff>
    </xdr:to>
    <xdr:pic>
      <xdr:nvPicPr>
        <xdr:cNvPr id="1032" name="Imagen 2" descr="Descripción: PAPA COL ARQ cop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4375" y="1181100"/>
          <a:ext cx="253682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0</xdr:rowOff>
        </xdr:from>
        <xdr:to>
          <xdr:col>2</xdr:col>
          <xdr:colOff>0</xdr:colOff>
          <xdr:row>21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0</xdr:colOff>
          <xdr:row>23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0</xdr:colOff>
          <xdr:row>25</xdr:row>
          <xdr:rowOff>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0</xdr:colOff>
          <xdr:row>27</xdr:row>
          <xdr:rowOff>0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9525</xdr:rowOff>
        </xdr:from>
        <xdr:to>
          <xdr:col>2</xdr:col>
          <xdr:colOff>0</xdr:colOff>
          <xdr:row>29</xdr:row>
          <xdr:rowOff>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34</xdr:row>
          <xdr:rowOff>19050</xdr:rowOff>
        </xdr:from>
        <xdr:to>
          <xdr:col>0</xdr:col>
          <xdr:colOff>476250</xdr:colOff>
          <xdr:row>34</xdr:row>
          <xdr:rowOff>304800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35</xdr:row>
          <xdr:rowOff>38100</xdr:rowOff>
        </xdr:from>
        <xdr:to>
          <xdr:col>0</xdr:col>
          <xdr:colOff>485775</xdr:colOff>
          <xdr:row>35</xdr:row>
          <xdr:rowOff>257175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33</xdr:row>
          <xdr:rowOff>57150</xdr:rowOff>
        </xdr:from>
        <xdr:to>
          <xdr:col>0</xdr:col>
          <xdr:colOff>485775</xdr:colOff>
          <xdr:row>33</xdr:row>
          <xdr:rowOff>276225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20</xdr:row>
          <xdr:rowOff>47625</xdr:rowOff>
        </xdr:from>
        <xdr:to>
          <xdr:col>0</xdr:col>
          <xdr:colOff>457200</xdr:colOff>
          <xdr:row>20</xdr:row>
          <xdr:rowOff>266700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22</xdr:row>
          <xdr:rowOff>38100</xdr:rowOff>
        </xdr:from>
        <xdr:to>
          <xdr:col>0</xdr:col>
          <xdr:colOff>457200</xdr:colOff>
          <xdr:row>22</xdr:row>
          <xdr:rowOff>257175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24</xdr:row>
          <xdr:rowOff>47625</xdr:rowOff>
        </xdr:from>
        <xdr:to>
          <xdr:col>0</xdr:col>
          <xdr:colOff>457200</xdr:colOff>
          <xdr:row>24</xdr:row>
          <xdr:rowOff>266700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26</xdr:row>
          <xdr:rowOff>38100</xdr:rowOff>
        </xdr:from>
        <xdr:to>
          <xdr:col>0</xdr:col>
          <xdr:colOff>457200</xdr:colOff>
          <xdr:row>26</xdr:row>
          <xdr:rowOff>257175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28</xdr:row>
          <xdr:rowOff>47625</xdr:rowOff>
        </xdr:from>
        <xdr:to>
          <xdr:col>0</xdr:col>
          <xdr:colOff>457200</xdr:colOff>
          <xdr:row>28</xdr:row>
          <xdr:rowOff>266700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P177"/>
  <sheetViews>
    <sheetView tabSelected="1" zoomScaleNormal="100" workbookViewId="0">
      <selection activeCell="C173" sqref="C173"/>
    </sheetView>
  </sheetViews>
  <sheetFormatPr baseColWidth="10" defaultColWidth="0" defaultRowHeight="12.75" zeroHeight="1" x14ac:dyDescent="0.2"/>
  <cols>
    <col min="1" max="1" width="10.7109375" style="41" customWidth="1"/>
    <col min="2" max="2" width="38" style="41" customWidth="1"/>
    <col min="3" max="3" width="19.28515625" style="42" customWidth="1"/>
    <col min="4" max="4" width="14.140625" style="42" customWidth="1"/>
    <col min="5" max="5" width="20.28515625" style="41" customWidth="1"/>
    <col min="6" max="6" width="18.7109375" style="41" customWidth="1"/>
    <col min="7" max="7" width="24.140625" style="41" customWidth="1"/>
    <col min="8" max="8" width="3.28515625" style="41" customWidth="1"/>
    <col min="9" max="9" width="2.85546875" style="41" hidden="1" customWidth="1"/>
    <col min="10" max="10" width="7.7109375" style="41" hidden="1" customWidth="1"/>
    <col min="11" max="11" width="67.28515625" style="41" hidden="1" customWidth="1"/>
    <col min="12" max="12" width="5.5703125" style="41" hidden="1" customWidth="1"/>
    <col min="13" max="13" width="18.140625" style="60" hidden="1" customWidth="1"/>
    <col min="14" max="14" width="2.85546875" style="41" hidden="1" customWidth="1"/>
    <col min="15" max="16" width="14.42578125" style="41" hidden="1" customWidth="1"/>
    <col min="17" max="16384" width="2.85546875" style="41" hidden="1"/>
  </cols>
  <sheetData>
    <row r="1" spans="1:13" ht="30" customHeight="1" thickBot="1" x14ac:dyDescent="0.25">
      <c r="A1" s="104" t="s">
        <v>125</v>
      </c>
      <c r="B1" s="104"/>
      <c r="C1" s="104"/>
      <c r="D1" s="104"/>
      <c r="E1" s="104"/>
      <c r="F1" s="104"/>
      <c r="G1" s="104"/>
    </row>
    <row r="2" spans="1:13" s="39" customFormat="1" ht="36" customHeight="1" thickTop="1" x14ac:dyDescent="0.25">
      <c r="A2" s="1"/>
      <c r="B2" s="1"/>
      <c r="C2" s="2"/>
      <c r="D2" s="2"/>
      <c r="E2" s="1"/>
      <c r="F2" s="3" t="s">
        <v>0</v>
      </c>
      <c r="G2" s="70">
        <f ca="1">TODAY()</f>
        <v>41695</v>
      </c>
      <c r="M2" s="61"/>
    </row>
    <row r="3" spans="1:13" s="39" customFormat="1" ht="20.100000000000001" customHeight="1" x14ac:dyDescent="0.2">
      <c r="A3" s="4" t="s">
        <v>116</v>
      </c>
      <c r="B3" s="1"/>
      <c r="C3" s="2"/>
      <c r="D3" s="2"/>
      <c r="E3" s="1"/>
      <c r="F3" s="1"/>
      <c r="G3" s="5" t="s">
        <v>115</v>
      </c>
      <c r="M3" s="61"/>
    </row>
    <row r="4" spans="1:13" s="39" customFormat="1" ht="24.95" customHeight="1" x14ac:dyDescent="0.2">
      <c r="A4" s="1" t="s">
        <v>1</v>
      </c>
      <c r="B4" s="99" t="s">
        <v>120</v>
      </c>
      <c r="C4" s="99"/>
      <c r="D4" s="99"/>
      <c r="E4" s="99"/>
      <c r="F4" s="76"/>
      <c r="G4" s="1"/>
      <c r="M4" s="61"/>
    </row>
    <row r="5" spans="1:13" s="39" customFormat="1" ht="24.95" customHeight="1" x14ac:dyDescent="0.2">
      <c r="A5" s="1" t="s">
        <v>32</v>
      </c>
      <c r="B5" s="96" t="s">
        <v>121</v>
      </c>
      <c r="C5" s="3" t="s">
        <v>123</v>
      </c>
      <c r="D5" s="103" t="s">
        <v>122</v>
      </c>
      <c r="E5" s="103"/>
      <c r="F5" s="76"/>
      <c r="G5" s="1"/>
      <c r="M5" s="61"/>
    </row>
    <row r="6" spans="1:13" s="39" customFormat="1" ht="29.25" customHeight="1" x14ac:dyDescent="0.2">
      <c r="A6" s="1"/>
      <c r="B6" s="1"/>
      <c r="C6" s="2"/>
      <c r="D6" s="2"/>
      <c r="E6" s="1"/>
      <c r="F6" s="1"/>
      <c r="G6" s="1"/>
      <c r="M6" s="61"/>
    </row>
    <row r="7" spans="1:13" s="39" customFormat="1" ht="20.100000000000001" customHeight="1" x14ac:dyDescent="0.2">
      <c r="A7" s="4" t="s">
        <v>2</v>
      </c>
      <c r="B7" s="1"/>
      <c r="C7" s="2"/>
      <c r="D7" s="2"/>
      <c r="E7" s="1"/>
      <c r="F7" s="1"/>
      <c r="G7" s="1"/>
      <c r="M7" s="61"/>
    </row>
    <row r="8" spans="1:13" s="39" customFormat="1" ht="24.95" customHeight="1" x14ac:dyDescent="0.2">
      <c r="A8" s="1" t="s">
        <v>1</v>
      </c>
      <c r="B8" s="99" t="s">
        <v>111</v>
      </c>
      <c r="C8" s="99"/>
      <c r="D8" s="99"/>
      <c r="E8" s="99"/>
      <c r="F8" s="99"/>
      <c r="G8" s="1"/>
      <c r="M8" s="61"/>
    </row>
    <row r="9" spans="1:13" s="39" customFormat="1" ht="24.95" customHeight="1" x14ac:dyDescent="0.2">
      <c r="A9" s="1" t="s">
        <v>3</v>
      </c>
      <c r="B9" s="103" t="s">
        <v>111</v>
      </c>
      <c r="C9" s="103"/>
      <c r="D9" s="103"/>
      <c r="E9" s="103"/>
      <c r="F9" s="103"/>
      <c r="G9" s="1"/>
      <c r="M9" s="61"/>
    </row>
    <row r="10" spans="1:13" s="39" customFormat="1" ht="24.95" customHeight="1" x14ac:dyDescent="0.2">
      <c r="A10" s="1" t="s">
        <v>4</v>
      </c>
      <c r="B10" s="78" t="s">
        <v>111</v>
      </c>
      <c r="C10" s="6" t="s">
        <v>5</v>
      </c>
      <c r="D10" s="103" t="s">
        <v>110</v>
      </c>
      <c r="E10" s="103"/>
      <c r="F10" s="103"/>
      <c r="G10" s="1"/>
      <c r="M10" s="61"/>
    </row>
    <row r="11" spans="1:13" s="39" customFormat="1" ht="27.75" customHeight="1" x14ac:dyDescent="0.2">
      <c r="A11" s="1"/>
      <c r="B11" s="1"/>
      <c r="C11" s="2"/>
      <c r="D11" s="2"/>
      <c r="E11" s="1"/>
      <c r="F11" s="1"/>
      <c r="G11" s="1"/>
      <c r="M11" s="61"/>
    </row>
    <row r="12" spans="1:13" s="39" customFormat="1" ht="20.100000000000001" customHeight="1" x14ac:dyDescent="0.2">
      <c r="A12" s="4" t="s">
        <v>6</v>
      </c>
      <c r="B12" s="1"/>
      <c r="C12" s="2"/>
      <c r="D12" s="2"/>
      <c r="E12" s="1"/>
      <c r="F12" s="1"/>
      <c r="G12" s="7"/>
      <c r="M12" s="61"/>
    </row>
    <row r="13" spans="1:13" s="39" customFormat="1" ht="24.95" customHeight="1" x14ac:dyDescent="0.2">
      <c r="A13" s="1" t="s">
        <v>7</v>
      </c>
      <c r="B13" s="99" t="s">
        <v>124</v>
      </c>
      <c r="C13" s="99"/>
      <c r="D13" s="99"/>
      <c r="E13" s="99"/>
      <c r="F13" s="99"/>
      <c r="M13" s="61"/>
    </row>
    <row r="14" spans="1:13" s="39" customFormat="1" ht="24.95" customHeight="1" x14ac:dyDescent="0.2">
      <c r="A14" s="1" t="s">
        <v>8</v>
      </c>
      <c r="B14" s="99"/>
      <c r="C14" s="99"/>
      <c r="D14" s="99"/>
      <c r="E14" s="99"/>
      <c r="F14" s="99"/>
      <c r="G14" s="1"/>
      <c r="M14" s="61"/>
    </row>
    <row r="15" spans="1:13" s="39" customFormat="1" ht="24.95" customHeight="1" x14ac:dyDescent="0.2">
      <c r="A15" s="1" t="s">
        <v>9</v>
      </c>
      <c r="B15" s="96" t="s">
        <v>119</v>
      </c>
      <c r="C15" s="3" t="s">
        <v>10</v>
      </c>
      <c r="D15" s="100"/>
      <c r="E15" s="100"/>
      <c r="F15" s="100"/>
      <c r="G15" s="1"/>
      <c r="M15" s="61"/>
    </row>
    <row r="16" spans="1:13" s="39" customFormat="1" ht="34.5" customHeight="1" thickBot="1" x14ac:dyDescent="0.25">
      <c r="A16" s="1"/>
      <c r="B16" s="1"/>
      <c r="C16" s="2"/>
      <c r="D16" s="2"/>
      <c r="E16" s="1"/>
      <c r="F16" s="26" t="s">
        <v>26</v>
      </c>
      <c r="G16" s="71">
        <v>0.3</v>
      </c>
      <c r="M16" s="61"/>
    </row>
    <row r="17" spans="1:13" s="39" customFormat="1" ht="28.5" customHeight="1" thickBot="1" x14ac:dyDescent="0.25">
      <c r="A17" s="4" t="s">
        <v>11</v>
      </c>
      <c r="B17" s="1"/>
      <c r="C17" s="2"/>
      <c r="D17" s="2"/>
      <c r="E17" s="7"/>
      <c r="F17" s="8" t="s">
        <v>12</v>
      </c>
      <c r="G17" s="56">
        <v>650</v>
      </c>
      <c r="M17" s="61"/>
    </row>
    <row r="18" spans="1:13" s="39" customFormat="1" ht="13.5" customHeight="1" thickBot="1" x14ac:dyDescent="0.3">
      <c r="A18" s="1"/>
      <c r="B18" s="1"/>
      <c r="C18" s="2"/>
      <c r="D18" s="2"/>
      <c r="E18" s="7"/>
      <c r="F18" s="9"/>
      <c r="G18" s="10"/>
      <c r="M18" s="61"/>
    </row>
    <row r="19" spans="1:13" s="44" customFormat="1" ht="47.45" customHeight="1" thickBot="1" x14ac:dyDescent="0.25">
      <c r="A19" s="11"/>
      <c r="B19" s="12" t="s">
        <v>13</v>
      </c>
      <c r="C19" s="12" t="s">
        <v>14</v>
      </c>
      <c r="D19" s="13" t="s">
        <v>15</v>
      </c>
      <c r="E19" s="13" t="s">
        <v>16</v>
      </c>
      <c r="F19" s="13" t="s">
        <v>113</v>
      </c>
      <c r="G19" s="85" t="s">
        <v>27</v>
      </c>
      <c r="M19" s="62"/>
    </row>
    <row r="20" spans="1:13" s="45" customFormat="1" ht="8.25" customHeight="1" x14ac:dyDescent="0.25">
      <c r="A20" s="14"/>
      <c r="B20" s="14"/>
      <c r="C20" s="15"/>
      <c r="D20" s="14"/>
      <c r="E20" s="14"/>
      <c r="F20" s="14"/>
      <c r="G20" s="86"/>
      <c r="M20" s="63"/>
    </row>
    <row r="21" spans="1:13" s="39" customFormat="1" ht="24.95" customHeight="1" x14ac:dyDescent="0.2">
      <c r="A21" s="52">
        <v>78</v>
      </c>
      <c r="B21" s="16"/>
      <c r="C21" s="48">
        <v>13000</v>
      </c>
      <c r="D21" s="17">
        <f>VLOOKUP(A21,J53:L132,3,)</f>
        <v>0.5</v>
      </c>
      <c r="E21" s="25">
        <f>(IF($C$31=0,0,($C$31^-$G$16)*$G$17*D21*C21)*J21)/4*0.6</f>
        <v>34409.05845650447</v>
      </c>
      <c r="F21" s="57">
        <f>IF(A21=1,0,IF(J21=1,MAX(E21*0.4/($G$17*2.5),1),0))/4</f>
        <v>2.1174805204002753</v>
      </c>
      <c r="G21" s="87">
        <f>C21*D21*$G$17*10</f>
        <v>42250000</v>
      </c>
      <c r="J21" s="82">
        <f>+IF(K21=FALSE,0,1)</f>
        <v>1</v>
      </c>
      <c r="K21" s="97" t="b">
        <v>1</v>
      </c>
      <c r="M21" s="61"/>
    </row>
    <row r="22" spans="1:13" s="39" customFormat="1" ht="6" customHeight="1" x14ac:dyDescent="0.25">
      <c r="A22" s="53"/>
      <c r="B22" s="16"/>
      <c r="C22" s="49"/>
      <c r="D22" s="1"/>
      <c r="E22" s="74"/>
      <c r="F22" s="58"/>
      <c r="G22" s="88"/>
      <c r="K22" s="91"/>
      <c r="M22" s="61"/>
    </row>
    <row r="23" spans="1:13" s="39" customFormat="1" ht="24.95" customHeight="1" x14ac:dyDescent="0.2">
      <c r="A23" s="54">
        <v>78</v>
      </c>
      <c r="B23" s="16"/>
      <c r="C23" s="48">
        <v>3500</v>
      </c>
      <c r="D23" s="17">
        <f>VLOOKUP(A23,J53:L132,3,)</f>
        <v>0.5</v>
      </c>
      <c r="E23" s="25">
        <f>(IF($C$31=0,0,($C$31^-$G$16)*$G$17*D23*C23)*J23)/4*0.6</f>
        <v>9263.9772767512022</v>
      </c>
      <c r="F23" s="57">
        <f>IF(A23=1,0,IF(J23=1,MAX(E23*0.4/($G$17*2.5),1),0))/4</f>
        <v>0.57009090933853557</v>
      </c>
      <c r="G23" s="87">
        <f>C23*D23*$G$17*10</f>
        <v>11375000</v>
      </c>
      <c r="J23" s="82">
        <f>+IF(K23=FALSE,0,1)</f>
        <v>1</v>
      </c>
      <c r="K23" s="91" t="b">
        <v>1</v>
      </c>
      <c r="M23" s="61"/>
    </row>
    <row r="24" spans="1:13" s="39" customFormat="1" ht="6" customHeight="1" x14ac:dyDescent="0.25">
      <c r="A24" s="53"/>
      <c r="B24" s="16"/>
      <c r="C24" s="49"/>
      <c r="D24" s="19"/>
      <c r="E24" s="74"/>
      <c r="F24" s="58"/>
      <c r="G24" s="89"/>
      <c r="K24" s="91"/>
      <c r="M24" s="61"/>
    </row>
    <row r="25" spans="1:13" s="39" customFormat="1" ht="24.95" customHeight="1" x14ac:dyDescent="0.2">
      <c r="A25" s="54">
        <v>1</v>
      </c>
      <c r="B25" s="16"/>
      <c r="C25" s="48">
        <v>0</v>
      </c>
      <c r="D25" s="17">
        <f>VLOOKUP(A25,J53:L132,3,)</f>
        <v>0</v>
      </c>
      <c r="E25" s="25">
        <f>(IF($C$31=0,0,($C$31^-$G$16)*$G$17*D25*C25)*J25)/4*0.6</f>
        <v>0</v>
      </c>
      <c r="F25" s="57">
        <f>IF(A25=1,0,IF(J25=1,MAX(E25*0.4/($G$17*2.5),1),0))/4</f>
        <v>0</v>
      </c>
      <c r="G25" s="87">
        <f>C25*D25*$G$17*10</f>
        <v>0</v>
      </c>
      <c r="J25" s="82">
        <f>+IF(K25=FALSE,0,1)</f>
        <v>0</v>
      </c>
      <c r="K25" s="91" t="b">
        <v>0</v>
      </c>
      <c r="M25" s="61"/>
    </row>
    <row r="26" spans="1:13" s="39" customFormat="1" ht="6" customHeight="1" x14ac:dyDescent="0.25">
      <c r="A26" s="55"/>
      <c r="B26" s="1"/>
      <c r="C26" s="49"/>
      <c r="D26" s="1"/>
      <c r="E26" s="74"/>
      <c r="F26" s="58"/>
      <c r="G26" s="89"/>
      <c r="K26" s="91"/>
      <c r="M26" s="61"/>
    </row>
    <row r="27" spans="1:13" s="39" customFormat="1" ht="24.95" customHeight="1" x14ac:dyDescent="0.2">
      <c r="A27" s="54">
        <v>1</v>
      </c>
      <c r="B27" s="16"/>
      <c r="C27" s="48">
        <v>0</v>
      </c>
      <c r="D27" s="17">
        <f>VLOOKUP(A27,J53:L132,3,)</f>
        <v>0</v>
      </c>
      <c r="E27" s="25">
        <f>(IF($C$31=0,0,($C$31^-$G$16)*$G$17*D27*C27)*J27)/4*0.6</f>
        <v>0</v>
      </c>
      <c r="F27" s="57">
        <f>IF(A27=1,0,IF(J27=1,MAX(E27*0.4/($G$17*2.5),1),0))/4</f>
        <v>0</v>
      </c>
      <c r="G27" s="87">
        <f>C27*D27*$G$17*10</f>
        <v>0</v>
      </c>
      <c r="J27" s="82">
        <f>+IF(K27=FALSE,0,1)</f>
        <v>0</v>
      </c>
      <c r="K27" s="91" t="b">
        <v>0</v>
      </c>
      <c r="M27" s="61"/>
    </row>
    <row r="28" spans="1:13" s="39" customFormat="1" ht="6" customHeight="1" x14ac:dyDescent="0.25">
      <c r="A28" s="55"/>
      <c r="B28" s="1"/>
      <c r="C28" s="50"/>
      <c r="D28" s="1"/>
      <c r="E28" s="74"/>
      <c r="F28" s="58"/>
      <c r="G28" s="89"/>
      <c r="K28" s="91"/>
      <c r="M28" s="61"/>
    </row>
    <row r="29" spans="1:13" s="39" customFormat="1" ht="24.95" customHeight="1" thickBot="1" x14ac:dyDescent="0.25">
      <c r="A29" s="54">
        <v>1</v>
      </c>
      <c r="B29" s="16"/>
      <c r="C29" s="51">
        <v>0</v>
      </c>
      <c r="D29" s="21">
        <f>VLOOKUP(A29,J53:L132,3,)</f>
        <v>0</v>
      </c>
      <c r="E29" s="75">
        <f>(IF($C$31=0,0,($C$31^-$G$16)*$G$17*D29*C29)*J29)/4*0.6</f>
        <v>0</v>
      </c>
      <c r="F29" s="79">
        <f>IF(A29=1,0,IF(J29=1,MAX(E29*0.4/($G$17*2.5),1),0))/4</f>
        <v>0</v>
      </c>
      <c r="G29" s="90">
        <f>C29*D29*$G$17*10</f>
        <v>0</v>
      </c>
      <c r="J29" s="82">
        <f>+IF(K29=FALSE,0,1)</f>
        <v>0</v>
      </c>
      <c r="K29" s="91" t="b">
        <v>0</v>
      </c>
      <c r="M29" s="61"/>
    </row>
    <row r="30" spans="1:13" s="39" customFormat="1" ht="6" customHeight="1" thickTop="1" x14ac:dyDescent="0.25">
      <c r="A30" s="1"/>
      <c r="B30" s="1"/>
      <c r="C30" s="20"/>
      <c r="D30" s="2"/>
      <c r="E30" s="74"/>
      <c r="F30" s="1"/>
      <c r="G30" s="89"/>
      <c r="M30" s="61"/>
    </row>
    <row r="31" spans="1:13" s="39" customFormat="1" ht="24.95" customHeight="1" x14ac:dyDescent="0.2">
      <c r="A31" s="1"/>
      <c r="B31" s="22" t="s">
        <v>17</v>
      </c>
      <c r="C31" s="18">
        <f>IF(A21&lt;&gt;1,C21,0)+IF(A23&lt;&gt;1,C23,0)+IF(A25&lt;&gt;1,C25,0)+IF(A27&lt;&gt;1,C27,0)+IF(A29&lt;&gt;1,C29,0)</f>
        <v>16500</v>
      </c>
      <c r="D31" s="15"/>
      <c r="E31" s="23">
        <f>SUM(E21:E29)</f>
        <v>43673.035733255674</v>
      </c>
      <c r="F31" s="24">
        <f>SUM(F21:F30)</f>
        <v>2.6875714297388109</v>
      </c>
      <c r="G31" s="87">
        <f>SUM(G21:G29)</f>
        <v>53625000</v>
      </c>
      <c r="M31" s="61"/>
    </row>
    <row r="32" spans="1:13" s="39" customFormat="1" ht="24.95" customHeight="1" x14ac:dyDescent="0.2">
      <c r="A32" s="1"/>
      <c r="B32" s="1"/>
      <c r="C32" s="2"/>
      <c r="D32" s="2"/>
      <c r="E32" s="73"/>
      <c r="F32" s="92"/>
      <c r="G32" s="93"/>
      <c r="M32" s="61"/>
    </row>
    <row r="33" spans="1:13" s="39" customFormat="1" ht="24.95" customHeight="1" x14ac:dyDescent="0.2">
      <c r="A33" s="4" t="s">
        <v>28</v>
      </c>
      <c r="B33" s="1"/>
      <c r="C33" s="2"/>
      <c r="D33" s="40"/>
      <c r="M33" s="61"/>
    </row>
    <row r="34" spans="1:13" s="39" customFormat="1" ht="27" customHeight="1" x14ac:dyDescent="0.2">
      <c r="A34" s="81" t="s">
        <v>18</v>
      </c>
      <c r="B34" s="72" t="s">
        <v>126</v>
      </c>
      <c r="C34" s="28">
        <f>+E31*0.2</f>
        <v>8734.6071466511348</v>
      </c>
      <c r="F34" s="29" t="s">
        <v>19</v>
      </c>
      <c r="G34" s="27"/>
      <c r="J34" s="82">
        <f>+IF(K34=FALSE,0,1)</f>
        <v>1</v>
      </c>
      <c r="K34" s="83" t="b">
        <v>1</v>
      </c>
      <c r="M34" s="61"/>
    </row>
    <row r="35" spans="1:13" s="39" customFormat="1" ht="26.25" customHeight="1" x14ac:dyDescent="0.2">
      <c r="A35" s="80" t="s">
        <v>20</v>
      </c>
      <c r="B35" s="72" t="s">
        <v>127</v>
      </c>
      <c r="C35" s="28">
        <f>+C34/0.2*0.35</f>
        <v>15285.562506639484</v>
      </c>
      <c r="F35" s="102" t="s">
        <v>21</v>
      </c>
      <c r="G35" s="102"/>
      <c r="J35" s="82">
        <f>+IF(K35=FALSE,0,1)</f>
        <v>0</v>
      </c>
      <c r="K35" s="84" t="b">
        <v>0</v>
      </c>
      <c r="M35" s="61"/>
    </row>
    <row r="36" spans="1:13" s="39" customFormat="1" ht="33" customHeight="1" thickBot="1" x14ac:dyDescent="0.25">
      <c r="A36" s="80" t="s">
        <v>22</v>
      </c>
      <c r="B36" s="105" t="s">
        <v>128</v>
      </c>
      <c r="C36" s="106">
        <f>+C35/0.35*0.45</f>
        <v>19652.866079965053</v>
      </c>
      <c r="F36" s="102" t="s">
        <v>23</v>
      </c>
      <c r="G36" s="102"/>
      <c r="J36" s="82">
        <f t="shared" ref="J36" si="0">+IF(K36=FALSE,0,1)</f>
        <v>0</v>
      </c>
      <c r="K36" s="83" t="b">
        <v>0</v>
      </c>
      <c r="M36" s="61"/>
    </row>
    <row r="37" spans="1:13" s="39" customFormat="1" ht="42.6" customHeight="1" thickTop="1" x14ac:dyDescent="0.2">
      <c r="A37" s="1"/>
      <c r="B37" s="69" t="s">
        <v>112</v>
      </c>
      <c r="C37" s="25">
        <f>SUM(C34:C36)</f>
        <v>43673.035733255674</v>
      </c>
      <c r="D37" s="98">
        <f>+C37/G31</f>
        <v>8.1441558476933655E-4</v>
      </c>
      <c r="F37" s="95">
        <f>+C37/C31</f>
        <v>2.646850650500344</v>
      </c>
      <c r="G37" s="94" t="s">
        <v>114</v>
      </c>
      <c r="M37" s="61"/>
    </row>
    <row r="38" spans="1:13" s="39" customFormat="1" ht="36" customHeight="1" x14ac:dyDescent="0.2">
      <c r="A38" s="37" t="s">
        <v>25</v>
      </c>
      <c r="B38" s="101" t="s">
        <v>129</v>
      </c>
      <c r="C38" s="101"/>
      <c r="D38" s="101"/>
      <c r="E38" s="101"/>
      <c r="F38" s="101"/>
      <c r="G38" s="38" t="s">
        <v>24</v>
      </c>
      <c r="M38" s="61"/>
    </row>
    <row r="39" spans="1:13" s="39" customFormat="1" ht="24" customHeight="1" x14ac:dyDescent="0.2">
      <c r="A39" s="34"/>
      <c r="B39" s="36"/>
      <c r="C39" s="36"/>
      <c r="D39" s="36"/>
      <c r="E39" s="36"/>
      <c r="F39" s="36"/>
      <c r="G39" s="35"/>
      <c r="M39" s="61"/>
    </row>
    <row r="40" spans="1:13" s="39" customFormat="1" ht="9" customHeight="1" thickBot="1" x14ac:dyDescent="0.25">
      <c r="A40" s="32"/>
      <c r="B40" s="32"/>
      <c r="C40" s="33"/>
      <c r="D40" s="33"/>
      <c r="E40" s="32"/>
      <c r="F40" s="32"/>
      <c r="G40" s="32"/>
      <c r="M40" s="61"/>
    </row>
    <row r="41" spans="1:13" s="39" customFormat="1" ht="21" customHeight="1" thickTop="1" x14ac:dyDescent="0.2">
      <c r="A41" s="30"/>
      <c r="B41" s="7"/>
      <c r="C41" s="31"/>
      <c r="D41" s="31"/>
      <c r="E41" s="7"/>
      <c r="F41" s="7"/>
      <c r="G41" s="7"/>
      <c r="M41" s="61"/>
    </row>
    <row r="42" spans="1:13" s="39" customFormat="1" ht="15" hidden="1" customHeight="1" x14ac:dyDescent="0.2">
      <c r="C42" s="40"/>
      <c r="D42" s="40"/>
      <c r="M42" s="61"/>
    </row>
    <row r="43" spans="1:13" ht="15" hidden="1" customHeight="1" x14ac:dyDescent="0.2">
      <c r="M43" s="61"/>
    </row>
    <row r="44" spans="1:13" ht="15" hidden="1" customHeight="1" x14ac:dyDescent="0.2">
      <c r="M44" s="61"/>
    </row>
    <row r="45" spans="1:13" ht="15" hidden="1" customHeight="1" x14ac:dyDescent="0.2">
      <c r="M45" s="61"/>
    </row>
    <row r="46" spans="1:13" ht="15" hidden="1" customHeight="1" x14ac:dyDescent="0.2">
      <c r="M46" s="61"/>
    </row>
    <row r="47" spans="1:13" ht="15" hidden="1" customHeight="1" x14ac:dyDescent="0.2">
      <c r="M47" s="61"/>
    </row>
    <row r="48" spans="1:13" ht="15" hidden="1" customHeight="1" x14ac:dyDescent="0.2">
      <c r="M48" s="61"/>
    </row>
    <row r="49" spans="10:13" ht="15" hidden="1" customHeight="1" x14ac:dyDescent="0.2">
      <c r="M49" s="61"/>
    </row>
    <row r="50" spans="10:13" ht="15" hidden="1" customHeight="1" x14ac:dyDescent="0.2">
      <c r="M50" s="61"/>
    </row>
    <row r="51" spans="10:13" ht="15" hidden="1" customHeight="1" x14ac:dyDescent="0.2">
      <c r="M51" s="61"/>
    </row>
    <row r="52" spans="10:13" ht="15" hidden="1" customHeight="1" x14ac:dyDescent="0.2">
      <c r="L52" s="41" t="s">
        <v>31</v>
      </c>
      <c r="M52" s="61" t="s">
        <v>30</v>
      </c>
    </row>
    <row r="53" spans="10:13" ht="15" hidden="1" customHeight="1" x14ac:dyDescent="0.2">
      <c r="J53" s="64">
        <v>1</v>
      </c>
      <c r="K53" s="43" t="s">
        <v>29</v>
      </c>
      <c r="L53" s="65">
        <v>0</v>
      </c>
      <c r="M53" s="61"/>
    </row>
    <row r="54" spans="10:13" ht="15" hidden="1" customHeight="1" x14ac:dyDescent="0.2">
      <c r="J54" s="66">
        <v>2</v>
      </c>
      <c r="K54" s="43" t="s">
        <v>33</v>
      </c>
      <c r="L54" s="67">
        <v>0.68</v>
      </c>
      <c r="M54" s="61">
        <f>L54*6500</f>
        <v>4420</v>
      </c>
    </row>
    <row r="55" spans="10:13" ht="15" hidden="1" customHeight="1" x14ac:dyDescent="0.2">
      <c r="J55" s="66">
        <v>3</v>
      </c>
      <c r="K55" s="43" t="s">
        <v>34</v>
      </c>
      <c r="L55" s="67">
        <v>0.88</v>
      </c>
      <c r="M55" s="61">
        <f t="shared" ref="M55:M130" si="1">L55*6500</f>
        <v>5720</v>
      </c>
    </row>
    <row r="56" spans="10:13" ht="15" hidden="1" customHeight="1" x14ac:dyDescent="0.2">
      <c r="J56" s="66">
        <v>4</v>
      </c>
      <c r="K56" s="43" t="s">
        <v>35</v>
      </c>
      <c r="L56" s="67">
        <v>1.08</v>
      </c>
      <c r="M56" s="61">
        <f t="shared" si="1"/>
        <v>7020.0000000000009</v>
      </c>
    </row>
    <row r="57" spans="10:13" ht="15" hidden="1" customHeight="1" x14ac:dyDescent="0.2">
      <c r="J57" s="66">
        <v>5</v>
      </c>
      <c r="K57" s="43" t="s">
        <v>36</v>
      </c>
      <c r="L57" s="67">
        <v>1</v>
      </c>
      <c r="M57" s="61">
        <f t="shared" si="1"/>
        <v>6500</v>
      </c>
    </row>
    <row r="58" spans="10:13" ht="15" hidden="1" customHeight="1" x14ac:dyDescent="0.2">
      <c r="J58" s="66">
        <v>6</v>
      </c>
      <c r="K58" s="43" t="s">
        <v>37</v>
      </c>
      <c r="L58" s="67">
        <v>0.57800000000000007</v>
      </c>
      <c r="M58" s="61">
        <f t="shared" si="1"/>
        <v>3757.0000000000005</v>
      </c>
    </row>
    <row r="59" spans="10:13" ht="15" hidden="1" customHeight="1" x14ac:dyDescent="0.2">
      <c r="J59" s="66">
        <v>7</v>
      </c>
      <c r="K59" s="43" t="s">
        <v>38</v>
      </c>
      <c r="L59" s="67">
        <v>0.748</v>
      </c>
      <c r="M59" s="61">
        <f t="shared" si="1"/>
        <v>4862</v>
      </c>
    </row>
    <row r="60" spans="10:13" ht="15" hidden="1" customHeight="1" x14ac:dyDescent="0.2">
      <c r="J60" s="66">
        <v>8</v>
      </c>
      <c r="K60" s="43" t="s">
        <v>39</v>
      </c>
      <c r="L60" s="67">
        <v>0.91800000000000004</v>
      </c>
      <c r="M60" s="61">
        <f t="shared" si="1"/>
        <v>5967</v>
      </c>
    </row>
    <row r="61" spans="10:13" ht="15" hidden="1" customHeight="1" x14ac:dyDescent="0.2">
      <c r="J61" s="66">
        <v>9</v>
      </c>
      <c r="K61" s="43" t="s">
        <v>40</v>
      </c>
      <c r="L61" s="67">
        <v>0.85</v>
      </c>
      <c r="M61" s="61">
        <f t="shared" si="1"/>
        <v>5525</v>
      </c>
    </row>
    <row r="62" spans="10:13" ht="15" hidden="1" customHeight="1" x14ac:dyDescent="0.2">
      <c r="J62" s="66">
        <v>10</v>
      </c>
      <c r="K62" s="43" t="s">
        <v>41</v>
      </c>
      <c r="L62" s="67">
        <v>0.65</v>
      </c>
      <c r="M62" s="61">
        <f>L62*6500</f>
        <v>4225</v>
      </c>
    </row>
    <row r="63" spans="10:13" ht="15" hidden="1" customHeight="1" x14ac:dyDescent="0.2">
      <c r="J63" s="66">
        <v>11</v>
      </c>
      <c r="K63" s="43" t="s">
        <v>42</v>
      </c>
      <c r="L63" s="67">
        <v>0.85</v>
      </c>
      <c r="M63" s="61">
        <f t="shared" ref="M63:M65" si="2">L63*6500</f>
        <v>5525</v>
      </c>
    </row>
    <row r="64" spans="10:13" ht="15" hidden="1" customHeight="1" x14ac:dyDescent="0.2">
      <c r="J64" s="66">
        <v>12</v>
      </c>
      <c r="K64" s="43" t="s">
        <v>43</v>
      </c>
      <c r="L64" s="67">
        <v>1.05</v>
      </c>
      <c r="M64" s="61">
        <f t="shared" si="2"/>
        <v>6825</v>
      </c>
    </row>
    <row r="65" spans="10:13" ht="15" hidden="1" customHeight="1" x14ac:dyDescent="0.2">
      <c r="J65" s="66">
        <v>13</v>
      </c>
      <c r="K65" s="43" t="s">
        <v>44</v>
      </c>
      <c r="L65" s="67">
        <v>0.95</v>
      </c>
      <c r="M65" s="61">
        <f t="shared" si="2"/>
        <v>6175</v>
      </c>
    </row>
    <row r="66" spans="10:13" ht="15" hidden="1" customHeight="1" x14ac:dyDescent="0.2">
      <c r="J66" s="66">
        <v>14</v>
      </c>
      <c r="K66" s="43" t="s">
        <v>45</v>
      </c>
      <c r="L66" s="67">
        <v>1.1000000000000001</v>
      </c>
      <c r="M66" s="61">
        <f t="shared" si="1"/>
        <v>7150.0000000000009</v>
      </c>
    </row>
    <row r="67" spans="10:13" ht="15" hidden="1" customHeight="1" x14ac:dyDescent="0.2">
      <c r="J67" s="66">
        <v>15</v>
      </c>
      <c r="K67" s="43" t="s">
        <v>46</v>
      </c>
      <c r="L67" s="67">
        <v>1.1499999999999999</v>
      </c>
      <c r="M67" s="61">
        <f t="shared" si="1"/>
        <v>7474.9999999999991</v>
      </c>
    </row>
    <row r="68" spans="10:13" ht="15" hidden="1" customHeight="1" x14ac:dyDescent="0.2">
      <c r="J68" s="66">
        <v>16</v>
      </c>
      <c r="K68" s="43" t="s">
        <v>47</v>
      </c>
      <c r="L68" s="67">
        <v>0.5</v>
      </c>
      <c r="M68" s="61">
        <f t="shared" si="1"/>
        <v>3250</v>
      </c>
    </row>
    <row r="69" spans="10:13" ht="15" hidden="1" customHeight="1" x14ac:dyDescent="0.2">
      <c r="J69" s="66">
        <v>17</v>
      </c>
      <c r="K69" s="43" t="s">
        <v>48</v>
      </c>
      <c r="L69" s="67">
        <v>0.9</v>
      </c>
      <c r="M69" s="61">
        <f t="shared" si="1"/>
        <v>5850</v>
      </c>
    </row>
    <row r="70" spans="10:13" ht="15" hidden="1" customHeight="1" x14ac:dyDescent="0.2">
      <c r="J70" s="66">
        <v>18</v>
      </c>
      <c r="K70" s="43" t="s">
        <v>49</v>
      </c>
      <c r="L70" s="67">
        <v>1</v>
      </c>
      <c r="M70" s="61">
        <f t="shared" si="1"/>
        <v>6500</v>
      </c>
    </row>
    <row r="71" spans="10:13" ht="15" hidden="1" customHeight="1" x14ac:dyDescent="0.2">
      <c r="J71" s="66">
        <v>19</v>
      </c>
      <c r="K71" s="43" t="s">
        <v>50</v>
      </c>
      <c r="L71" s="67">
        <v>1.1499999999999999</v>
      </c>
      <c r="M71" s="61">
        <f t="shared" si="1"/>
        <v>7474.9999999999991</v>
      </c>
    </row>
    <row r="72" spans="10:13" ht="15" hidden="1" customHeight="1" x14ac:dyDescent="0.2">
      <c r="J72" s="66">
        <v>20</v>
      </c>
      <c r="K72" s="43" t="s">
        <v>51</v>
      </c>
      <c r="L72" s="67">
        <v>1.1000000000000001</v>
      </c>
      <c r="M72" s="61">
        <f t="shared" si="1"/>
        <v>7150.0000000000009</v>
      </c>
    </row>
    <row r="73" spans="10:13" ht="15" hidden="1" customHeight="1" x14ac:dyDescent="0.2">
      <c r="J73" s="66">
        <v>21</v>
      </c>
      <c r="K73" s="43" t="s">
        <v>52</v>
      </c>
      <c r="L73" s="67">
        <v>1.2</v>
      </c>
      <c r="M73" s="61">
        <f t="shared" si="1"/>
        <v>7800</v>
      </c>
    </row>
    <row r="74" spans="10:13" ht="15" hidden="1" customHeight="1" x14ac:dyDescent="0.2">
      <c r="J74" s="66">
        <v>22</v>
      </c>
      <c r="K74" s="43" t="s">
        <v>53</v>
      </c>
      <c r="L74" s="67">
        <v>0.75</v>
      </c>
      <c r="M74" s="61">
        <f t="shared" si="1"/>
        <v>4875</v>
      </c>
    </row>
    <row r="75" spans="10:13" ht="15" hidden="1" customHeight="1" x14ac:dyDescent="0.2">
      <c r="J75" s="66">
        <v>23</v>
      </c>
      <c r="K75" s="43" t="s">
        <v>54</v>
      </c>
      <c r="L75" s="67">
        <v>0.95</v>
      </c>
      <c r="M75" s="61">
        <f t="shared" si="1"/>
        <v>6175</v>
      </c>
    </row>
    <row r="76" spans="10:13" ht="15" hidden="1" customHeight="1" x14ac:dyDescent="0.2">
      <c r="J76" s="66">
        <v>24</v>
      </c>
      <c r="K76" s="43" t="s">
        <v>55</v>
      </c>
      <c r="L76" s="65">
        <v>0.9</v>
      </c>
      <c r="M76" s="61">
        <f t="shared" si="1"/>
        <v>5850</v>
      </c>
    </row>
    <row r="77" spans="10:13" ht="15" hidden="1" customHeight="1" x14ac:dyDescent="0.2">
      <c r="J77" s="66">
        <v>25</v>
      </c>
      <c r="K77" s="43" t="s">
        <v>56</v>
      </c>
      <c r="L77" s="65">
        <v>1</v>
      </c>
      <c r="M77" s="61">
        <f t="shared" si="1"/>
        <v>6500</v>
      </c>
    </row>
    <row r="78" spans="10:13" ht="15" hidden="1" customHeight="1" x14ac:dyDescent="0.2">
      <c r="J78" s="66">
        <v>26</v>
      </c>
      <c r="K78" s="43" t="s">
        <v>57</v>
      </c>
      <c r="L78" s="65">
        <v>1.1499999999999999</v>
      </c>
      <c r="M78" s="61">
        <f t="shared" si="1"/>
        <v>7474.9999999999991</v>
      </c>
    </row>
    <row r="79" spans="10:13" ht="15" hidden="1" customHeight="1" x14ac:dyDescent="0.2">
      <c r="J79" s="66">
        <v>27</v>
      </c>
      <c r="K79" s="43" t="s">
        <v>58</v>
      </c>
      <c r="L79" s="65">
        <v>1.2</v>
      </c>
      <c r="M79" s="61">
        <f t="shared" si="1"/>
        <v>7800</v>
      </c>
    </row>
    <row r="80" spans="10:13" ht="15" hidden="1" customHeight="1" x14ac:dyDescent="0.2">
      <c r="J80" s="66">
        <v>28</v>
      </c>
      <c r="K80" s="43" t="s">
        <v>59</v>
      </c>
      <c r="L80" s="65">
        <v>1.3</v>
      </c>
      <c r="M80" s="61">
        <f t="shared" si="1"/>
        <v>8450</v>
      </c>
    </row>
    <row r="81" spans="10:13" ht="15" hidden="1" customHeight="1" x14ac:dyDescent="0.2">
      <c r="J81" s="66">
        <v>29</v>
      </c>
      <c r="K81" s="46" t="s">
        <v>60</v>
      </c>
      <c r="L81" s="68">
        <v>1.25</v>
      </c>
      <c r="M81" s="61">
        <f t="shared" si="1"/>
        <v>8125</v>
      </c>
    </row>
    <row r="82" spans="10:13" ht="15" hidden="1" customHeight="1" x14ac:dyDescent="0.2">
      <c r="J82" s="46">
        <v>30</v>
      </c>
      <c r="K82" s="43" t="s">
        <v>61</v>
      </c>
      <c r="L82" s="68">
        <v>1.05</v>
      </c>
      <c r="M82" s="61">
        <f t="shared" si="1"/>
        <v>6825</v>
      </c>
    </row>
    <row r="83" spans="10:13" ht="15" hidden="1" customHeight="1" x14ac:dyDescent="0.2">
      <c r="J83" s="47">
        <v>31</v>
      </c>
      <c r="K83" s="43" t="s">
        <v>62</v>
      </c>
      <c r="L83" s="68">
        <v>1.02</v>
      </c>
      <c r="M83" s="61">
        <f t="shared" si="1"/>
        <v>6630</v>
      </c>
    </row>
    <row r="84" spans="10:13" ht="15" hidden="1" customHeight="1" x14ac:dyDescent="0.2">
      <c r="J84" s="47">
        <v>32</v>
      </c>
      <c r="K84" s="43" t="s">
        <v>63</v>
      </c>
      <c r="L84" s="68">
        <v>1</v>
      </c>
      <c r="M84" s="61">
        <f t="shared" si="1"/>
        <v>6500</v>
      </c>
    </row>
    <row r="85" spans="10:13" ht="15" hidden="1" customHeight="1" x14ac:dyDescent="0.2">
      <c r="J85" s="47">
        <v>33</v>
      </c>
      <c r="K85" s="43" t="s">
        <v>64</v>
      </c>
      <c r="L85" s="59">
        <v>0.95</v>
      </c>
      <c r="M85" s="61">
        <f t="shared" si="1"/>
        <v>6175</v>
      </c>
    </row>
    <row r="86" spans="10:13" ht="15" hidden="1" customHeight="1" x14ac:dyDescent="0.2">
      <c r="J86" s="47">
        <v>34</v>
      </c>
      <c r="K86" s="43" t="s">
        <v>65</v>
      </c>
      <c r="L86" s="59">
        <v>0.8</v>
      </c>
      <c r="M86" s="61">
        <f t="shared" si="1"/>
        <v>5200</v>
      </c>
    </row>
    <row r="87" spans="10:13" ht="15" hidden="1" customHeight="1" x14ac:dyDescent="0.2">
      <c r="J87" s="47">
        <v>35</v>
      </c>
      <c r="K87" s="43" t="s">
        <v>66</v>
      </c>
      <c r="L87" s="59">
        <v>1</v>
      </c>
      <c r="M87" s="61">
        <f t="shared" si="1"/>
        <v>6500</v>
      </c>
    </row>
    <row r="88" spans="10:13" ht="15" hidden="1" customHeight="1" x14ac:dyDescent="0.2">
      <c r="J88" s="47">
        <v>36</v>
      </c>
      <c r="K88" s="43" t="s">
        <v>67</v>
      </c>
      <c r="L88" s="59">
        <v>0.8</v>
      </c>
      <c r="M88" s="60">
        <f t="shared" si="1"/>
        <v>5200</v>
      </c>
    </row>
    <row r="89" spans="10:13" ht="15" hidden="1" customHeight="1" x14ac:dyDescent="0.2">
      <c r="J89" s="47">
        <v>37</v>
      </c>
      <c r="K89" s="43" t="s">
        <v>68</v>
      </c>
      <c r="L89" s="59">
        <v>0.5</v>
      </c>
      <c r="M89" s="60">
        <f t="shared" si="1"/>
        <v>3250</v>
      </c>
    </row>
    <row r="90" spans="10:13" ht="15" hidden="1" customHeight="1" x14ac:dyDescent="0.2">
      <c r="J90" s="47">
        <v>38</v>
      </c>
      <c r="K90" s="43" t="s">
        <v>69</v>
      </c>
      <c r="L90" s="59">
        <v>1.05</v>
      </c>
      <c r="M90" s="60">
        <f t="shared" si="1"/>
        <v>6825</v>
      </c>
    </row>
    <row r="91" spans="10:13" ht="15" hidden="1" customHeight="1" x14ac:dyDescent="0.2">
      <c r="J91" s="47">
        <v>39</v>
      </c>
      <c r="K91" s="43" t="s">
        <v>70</v>
      </c>
      <c r="L91" s="59">
        <v>1.1000000000000001</v>
      </c>
      <c r="M91" s="60">
        <f t="shared" si="1"/>
        <v>7150.0000000000009</v>
      </c>
    </row>
    <row r="92" spans="10:13" ht="15" hidden="1" customHeight="1" x14ac:dyDescent="0.2">
      <c r="J92" s="47">
        <v>40</v>
      </c>
      <c r="K92" s="43" t="s">
        <v>71</v>
      </c>
      <c r="L92" s="59">
        <v>1.1499999999999999</v>
      </c>
      <c r="M92" s="60">
        <f t="shared" si="1"/>
        <v>7474.9999999999991</v>
      </c>
    </row>
    <row r="93" spans="10:13" ht="15" hidden="1" customHeight="1" x14ac:dyDescent="0.2">
      <c r="J93" s="47">
        <v>41</v>
      </c>
      <c r="K93" s="43" t="s">
        <v>72</v>
      </c>
      <c r="L93" s="59">
        <v>1.2</v>
      </c>
      <c r="M93" s="60">
        <f t="shared" si="1"/>
        <v>7800</v>
      </c>
    </row>
    <row r="94" spans="10:13" ht="15" hidden="1" customHeight="1" x14ac:dyDescent="0.2">
      <c r="J94" s="47">
        <v>42</v>
      </c>
      <c r="K94" s="43" t="s">
        <v>73</v>
      </c>
      <c r="L94" s="59">
        <v>1.25</v>
      </c>
      <c r="M94" s="60">
        <f t="shared" si="1"/>
        <v>8125</v>
      </c>
    </row>
    <row r="95" spans="10:13" ht="15" hidden="1" customHeight="1" x14ac:dyDescent="0.2">
      <c r="J95" s="47">
        <v>43</v>
      </c>
      <c r="K95" s="43" t="s">
        <v>74</v>
      </c>
      <c r="L95" s="59">
        <v>1.3</v>
      </c>
      <c r="M95" s="60">
        <f t="shared" si="1"/>
        <v>8450</v>
      </c>
    </row>
    <row r="96" spans="10:13" ht="15" hidden="1" customHeight="1" x14ac:dyDescent="0.2">
      <c r="J96" s="47">
        <v>44</v>
      </c>
      <c r="K96" s="43" t="s">
        <v>75</v>
      </c>
      <c r="L96" s="59">
        <v>1.4</v>
      </c>
      <c r="M96" s="60">
        <f t="shared" si="1"/>
        <v>9100</v>
      </c>
    </row>
    <row r="97" spans="10:13" ht="15" hidden="1" customHeight="1" x14ac:dyDescent="0.2">
      <c r="J97" s="47">
        <v>45</v>
      </c>
      <c r="K97" s="43" t="s">
        <v>76</v>
      </c>
      <c r="L97" s="59">
        <v>1.35</v>
      </c>
      <c r="M97" s="60">
        <f t="shared" si="1"/>
        <v>8775</v>
      </c>
    </row>
    <row r="98" spans="10:13" ht="15" hidden="1" customHeight="1" x14ac:dyDescent="0.2">
      <c r="J98" s="47">
        <v>46</v>
      </c>
      <c r="K98" s="43" t="s">
        <v>77</v>
      </c>
      <c r="L98" s="59">
        <v>1</v>
      </c>
      <c r="M98" s="60">
        <f t="shared" si="1"/>
        <v>6500</v>
      </c>
    </row>
    <row r="99" spans="10:13" ht="15" hidden="1" customHeight="1" x14ac:dyDescent="0.2">
      <c r="J99" s="47">
        <v>47</v>
      </c>
      <c r="K99" s="43" t="s">
        <v>78</v>
      </c>
      <c r="L99" s="59">
        <v>1.5</v>
      </c>
      <c r="M99" s="60">
        <f t="shared" si="1"/>
        <v>9750</v>
      </c>
    </row>
    <row r="100" spans="10:13" ht="15" hidden="1" customHeight="1" x14ac:dyDescent="0.2">
      <c r="J100" s="47">
        <v>48</v>
      </c>
      <c r="K100" s="43" t="s">
        <v>79</v>
      </c>
      <c r="L100" s="59">
        <v>1.6</v>
      </c>
      <c r="M100" s="60">
        <f t="shared" si="1"/>
        <v>10400</v>
      </c>
    </row>
    <row r="101" spans="10:13" ht="15" hidden="1" customHeight="1" x14ac:dyDescent="0.2">
      <c r="J101" s="47">
        <v>49</v>
      </c>
      <c r="K101" s="43" t="s">
        <v>80</v>
      </c>
      <c r="L101" s="59">
        <v>1.25</v>
      </c>
      <c r="M101" s="60">
        <f t="shared" si="1"/>
        <v>8125</v>
      </c>
    </row>
    <row r="102" spans="10:13" ht="15" hidden="1" customHeight="1" x14ac:dyDescent="0.2">
      <c r="J102" s="47">
        <v>50</v>
      </c>
      <c r="K102" s="43" t="s">
        <v>81</v>
      </c>
      <c r="L102" s="59">
        <v>1.55</v>
      </c>
      <c r="M102" s="60">
        <f t="shared" si="1"/>
        <v>10075</v>
      </c>
    </row>
    <row r="103" spans="10:13" ht="15" hidden="1" customHeight="1" x14ac:dyDescent="0.2">
      <c r="J103" s="47">
        <v>51</v>
      </c>
      <c r="K103" s="43" t="s">
        <v>82</v>
      </c>
      <c r="L103" s="59">
        <v>1.65</v>
      </c>
      <c r="M103" s="60">
        <f t="shared" si="1"/>
        <v>10725</v>
      </c>
    </row>
    <row r="104" spans="10:13" ht="15" hidden="1" customHeight="1" x14ac:dyDescent="0.2">
      <c r="J104" s="47">
        <v>52</v>
      </c>
      <c r="K104" s="43" t="s">
        <v>83</v>
      </c>
      <c r="L104" s="59">
        <v>1.6</v>
      </c>
      <c r="M104" s="60">
        <f t="shared" si="1"/>
        <v>10400</v>
      </c>
    </row>
    <row r="105" spans="10:13" ht="15" hidden="1" customHeight="1" x14ac:dyDescent="0.2">
      <c r="J105" s="47">
        <v>53</v>
      </c>
      <c r="K105" s="43" t="s">
        <v>84</v>
      </c>
      <c r="L105" s="59">
        <v>1</v>
      </c>
      <c r="M105" s="60">
        <f t="shared" si="1"/>
        <v>6500</v>
      </c>
    </row>
    <row r="106" spans="10:13" ht="15" hidden="1" customHeight="1" x14ac:dyDescent="0.2">
      <c r="J106" s="47">
        <v>54</v>
      </c>
      <c r="K106" s="43" t="s">
        <v>85</v>
      </c>
      <c r="L106" s="59">
        <v>1.1000000000000001</v>
      </c>
      <c r="M106" s="60">
        <f t="shared" si="1"/>
        <v>7150.0000000000009</v>
      </c>
    </row>
    <row r="107" spans="10:13" ht="15" hidden="1" customHeight="1" x14ac:dyDescent="0.2">
      <c r="J107" s="47">
        <v>55</v>
      </c>
      <c r="K107" s="43" t="s">
        <v>86</v>
      </c>
      <c r="L107" s="59">
        <v>0.75</v>
      </c>
      <c r="M107" s="60">
        <f t="shared" si="1"/>
        <v>4875</v>
      </c>
    </row>
    <row r="108" spans="10:13" ht="15" hidden="1" customHeight="1" x14ac:dyDescent="0.2">
      <c r="J108" s="47">
        <v>56</v>
      </c>
      <c r="K108" s="43" t="s">
        <v>87</v>
      </c>
      <c r="L108" s="59">
        <v>0.25</v>
      </c>
      <c r="M108" s="60">
        <f t="shared" si="1"/>
        <v>1625</v>
      </c>
    </row>
    <row r="109" spans="10:13" ht="15" hidden="1" customHeight="1" x14ac:dyDescent="0.2">
      <c r="J109" s="47">
        <v>57</v>
      </c>
      <c r="K109" s="43" t="s">
        <v>88</v>
      </c>
      <c r="L109" s="59">
        <v>1.3</v>
      </c>
      <c r="M109" s="60">
        <f t="shared" si="1"/>
        <v>8450</v>
      </c>
    </row>
    <row r="110" spans="10:13" ht="15" hidden="1" customHeight="1" x14ac:dyDescent="0.2">
      <c r="J110" s="47">
        <v>58</v>
      </c>
      <c r="K110" s="43" t="s">
        <v>89</v>
      </c>
      <c r="L110" s="59">
        <v>1.9</v>
      </c>
      <c r="M110" s="60">
        <f t="shared" si="1"/>
        <v>12350</v>
      </c>
    </row>
    <row r="111" spans="10:13" ht="15" hidden="1" customHeight="1" x14ac:dyDescent="0.2">
      <c r="J111" s="47">
        <v>59</v>
      </c>
      <c r="K111" s="43" t="s">
        <v>90</v>
      </c>
      <c r="L111" s="59">
        <v>1.65</v>
      </c>
      <c r="M111" s="60">
        <f t="shared" si="1"/>
        <v>10725</v>
      </c>
    </row>
    <row r="112" spans="10:13" ht="15" hidden="1" customHeight="1" x14ac:dyDescent="0.2">
      <c r="J112" s="47">
        <v>60</v>
      </c>
      <c r="K112" s="43" t="s">
        <v>91</v>
      </c>
      <c r="L112" s="59">
        <v>1.8</v>
      </c>
      <c r="M112" s="60">
        <f t="shared" si="1"/>
        <v>11700</v>
      </c>
    </row>
    <row r="113" spans="10:13" ht="15" hidden="1" customHeight="1" x14ac:dyDescent="0.2">
      <c r="J113" s="47">
        <v>61</v>
      </c>
      <c r="K113" s="43" t="s">
        <v>92</v>
      </c>
      <c r="L113" s="59">
        <v>1.5</v>
      </c>
      <c r="M113" s="60">
        <f t="shared" si="1"/>
        <v>9750</v>
      </c>
    </row>
    <row r="114" spans="10:13" ht="15" hidden="1" customHeight="1" x14ac:dyDescent="0.2">
      <c r="J114" s="47">
        <v>62</v>
      </c>
      <c r="K114" s="43" t="s">
        <v>93</v>
      </c>
      <c r="L114" s="59">
        <v>1</v>
      </c>
      <c r="M114" s="60">
        <f t="shared" si="1"/>
        <v>6500</v>
      </c>
    </row>
    <row r="115" spans="10:13" ht="15" hidden="1" customHeight="1" x14ac:dyDescent="0.2">
      <c r="J115" s="47">
        <v>63</v>
      </c>
      <c r="K115" s="43" t="s">
        <v>94</v>
      </c>
      <c r="L115" s="59">
        <v>1.3</v>
      </c>
      <c r="M115" s="60">
        <f t="shared" si="1"/>
        <v>8450</v>
      </c>
    </row>
    <row r="116" spans="10:13" ht="15" hidden="1" customHeight="1" x14ac:dyDescent="0.2">
      <c r="J116" s="47">
        <v>64</v>
      </c>
      <c r="K116" s="43" t="s">
        <v>95</v>
      </c>
      <c r="L116" s="59">
        <v>1.1499999999999999</v>
      </c>
      <c r="M116" s="60">
        <f t="shared" si="1"/>
        <v>7474.9999999999991</v>
      </c>
    </row>
    <row r="117" spans="10:13" ht="15" hidden="1" customHeight="1" x14ac:dyDescent="0.2">
      <c r="J117" s="47">
        <v>65</v>
      </c>
      <c r="K117" s="43" t="s">
        <v>96</v>
      </c>
      <c r="L117" s="59">
        <v>0.85</v>
      </c>
      <c r="M117" s="60">
        <f t="shared" si="1"/>
        <v>5525</v>
      </c>
    </row>
    <row r="118" spans="10:13" ht="15" hidden="1" customHeight="1" x14ac:dyDescent="0.2">
      <c r="J118" s="47">
        <v>66</v>
      </c>
      <c r="K118" s="43" t="s">
        <v>97</v>
      </c>
      <c r="L118" s="59">
        <v>2</v>
      </c>
      <c r="M118" s="60">
        <f t="shared" si="1"/>
        <v>13000</v>
      </c>
    </row>
    <row r="119" spans="10:13" ht="15" hidden="1" customHeight="1" x14ac:dyDescent="0.2">
      <c r="J119" s="47">
        <v>67</v>
      </c>
      <c r="K119" s="43" t="s">
        <v>98</v>
      </c>
      <c r="L119" s="59">
        <v>0.8</v>
      </c>
      <c r="M119" s="60">
        <f t="shared" si="1"/>
        <v>5200</v>
      </c>
    </row>
    <row r="120" spans="10:13" ht="15" hidden="1" customHeight="1" x14ac:dyDescent="0.2">
      <c r="J120" s="47">
        <v>68</v>
      </c>
      <c r="K120" s="43" t="s">
        <v>117</v>
      </c>
      <c r="L120" s="59">
        <v>1.95</v>
      </c>
      <c r="M120" s="60">
        <f t="shared" si="1"/>
        <v>12675</v>
      </c>
    </row>
    <row r="121" spans="10:13" ht="15" hidden="1" customHeight="1" x14ac:dyDescent="0.2">
      <c r="J121" s="47">
        <v>69</v>
      </c>
      <c r="K121" s="43" t="s">
        <v>118</v>
      </c>
      <c r="L121" s="59">
        <v>1.05</v>
      </c>
      <c r="M121" s="60">
        <f t="shared" si="1"/>
        <v>6825</v>
      </c>
    </row>
    <row r="122" spans="10:13" ht="15" hidden="1" customHeight="1" x14ac:dyDescent="0.2">
      <c r="J122" s="47">
        <v>70</v>
      </c>
      <c r="K122" s="77" t="s">
        <v>99</v>
      </c>
      <c r="L122" s="59">
        <v>2.15</v>
      </c>
      <c r="M122" s="60">
        <f t="shared" si="1"/>
        <v>13975</v>
      </c>
    </row>
    <row r="123" spans="10:13" ht="15" hidden="1" customHeight="1" x14ac:dyDescent="0.2">
      <c r="J123" s="47">
        <v>71</v>
      </c>
      <c r="K123" s="43" t="s">
        <v>100</v>
      </c>
      <c r="L123" s="59">
        <v>2.1</v>
      </c>
      <c r="M123" s="60">
        <f t="shared" si="1"/>
        <v>13650</v>
      </c>
    </row>
    <row r="124" spans="10:13" ht="15" hidden="1" customHeight="1" x14ac:dyDescent="0.2">
      <c r="J124" s="47">
        <v>72</v>
      </c>
      <c r="K124" s="43" t="s">
        <v>101</v>
      </c>
      <c r="L124" s="59">
        <v>1.2</v>
      </c>
      <c r="M124" s="60">
        <f t="shared" si="1"/>
        <v>7800</v>
      </c>
    </row>
    <row r="125" spans="10:13" ht="15" hidden="1" customHeight="1" x14ac:dyDescent="0.2">
      <c r="J125" s="47">
        <v>73</v>
      </c>
      <c r="K125" s="43" t="s">
        <v>102</v>
      </c>
      <c r="L125" s="59">
        <v>0.75</v>
      </c>
      <c r="M125" s="60">
        <f t="shared" si="1"/>
        <v>4875</v>
      </c>
    </row>
    <row r="126" spans="10:13" ht="15" hidden="1" customHeight="1" x14ac:dyDescent="0.2">
      <c r="J126" s="47">
        <v>74</v>
      </c>
      <c r="K126" s="43" t="s">
        <v>103</v>
      </c>
      <c r="L126" s="59">
        <v>0.45</v>
      </c>
      <c r="M126" s="60">
        <f t="shared" si="1"/>
        <v>2925</v>
      </c>
    </row>
    <row r="127" spans="10:13" ht="15" hidden="1" customHeight="1" x14ac:dyDescent="0.2">
      <c r="J127" s="47">
        <v>75</v>
      </c>
      <c r="K127" s="43" t="s">
        <v>104</v>
      </c>
      <c r="L127" s="59">
        <v>0.95</v>
      </c>
      <c r="M127" s="60">
        <f t="shared" si="1"/>
        <v>6175</v>
      </c>
    </row>
    <row r="128" spans="10:13" ht="15" hidden="1" customHeight="1" x14ac:dyDescent="0.2">
      <c r="J128" s="47">
        <v>76</v>
      </c>
      <c r="K128" s="43" t="s">
        <v>105</v>
      </c>
      <c r="L128" s="59">
        <v>1.1499999999999999</v>
      </c>
      <c r="M128" s="60">
        <f t="shared" si="1"/>
        <v>7474.9999999999991</v>
      </c>
    </row>
    <row r="129" spans="10:13" ht="15" hidden="1" customHeight="1" x14ac:dyDescent="0.2">
      <c r="J129" s="47">
        <v>77</v>
      </c>
      <c r="K129" s="43" t="s">
        <v>106</v>
      </c>
      <c r="L129" s="59">
        <v>0.8</v>
      </c>
      <c r="M129" s="60">
        <f t="shared" si="1"/>
        <v>5200</v>
      </c>
    </row>
    <row r="130" spans="10:13" ht="15" hidden="1" customHeight="1" x14ac:dyDescent="0.2">
      <c r="J130" s="47">
        <v>78</v>
      </c>
      <c r="K130" s="43" t="s">
        <v>107</v>
      </c>
      <c r="L130" s="59">
        <v>0.5</v>
      </c>
      <c r="M130" s="60">
        <f t="shared" si="1"/>
        <v>3250</v>
      </c>
    </row>
    <row r="131" spans="10:13" ht="15" hidden="1" customHeight="1" x14ac:dyDescent="0.2">
      <c r="J131" s="47">
        <v>79</v>
      </c>
      <c r="K131" s="43" t="s">
        <v>108</v>
      </c>
      <c r="L131" s="59">
        <v>0.7</v>
      </c>
      <c r="M131" s="60">
        <f t="shared" ref="M131:M132" si="3">L131*6500</f>
        <v>4550</v>
      </c>
    </row>
    <row r="132" spans="10:13" ht="15" hidden="1" customHeight="1" x14ac:dyDescent="0.2">
      <c r="J132" s="47">
        <v>80</v>
      </c>
      <c r="K132" s="43" t="s">
        <v>109</v>
      </c>
      <c r="L132" s="59">
        <v>0.9</v>
      </c>
      <c r="M132" s="60">
        <f t="shared" si="3"/>
        <v>5850</v>
      </c>
    </row>
    <row r="133" spans="10:13" ht="15" hidden="1" customHeight="1" x14ac:dyDescent="0.2"/>
    <row r="134" spans="10:13" ht="15" hidden="1" customHeight="1" x14ac:dyDescent="0.2"/>
    <row r="135" spans="10:13" ht="15" hidden="1" customHeight="1" x14ac:dyDescent="0.2"/>
    <row r="136" spans="10:13" ht="15" hidden="1" customHeight="1" x14ac:dyDescent="0.2"/>
    <row r="137" spans="10:13" ht="15" hidden="1" customHeight="1" x14ac:dyDescent="0.2"/>
    <row r="138" spans="10:13" ht="15" hidden="1" customHeight="1" x14ac:dyDescent="0.2"/>
    <row r="139" spans="10:13" ht="15" hidden="1" customHeight="1" x14ac:dyDescent="0.2"/>
    <row r="140" spans="10:13" ht="15" hidden="1" customHeight="1" x14ac:dyDescent="0.2"/>
    <row r="141" spans="10:13" ht="15" hidden="1" customHeight="1" x14ac:dyDescent="0.2"/>
    <row r="142" spans="10:13" ht="15" hidden="1" customHeight="1" x14ac:dyDescent="0.2"/>
    <row r="143" spans="10:13" ht="15" hidden="1" customHeight="1" x14ac:dyDescent="0.2"/>
    <row r="144" spans="10:13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  <row r="149" ht="15" hidden="1" customHeight="1" x14ac:dyDescent="0.2"/>
    <row r="150" ht="15" hidden="1" customHeight="1" x14ac:dyDescent="0.2"/>
    <row r="151" ht="15" hidden="1" customHeight="1" x14ac:dyDescent="0.2"/>
    <row r="152" ht="15" hidden="1" customHeight="1" x14ac:dyDescent="0.2"/>
    <row r="153" ht="15" hidden="1" customHeight="1" x14ac:dyDescent="0.2"/>
    <row r="154" ht="15" hidden="1" customHeight="1" x14ac:dyDescent="0.2"/>
    <row r="155" ht="15" hidden="1" customHeight="1" x14ac:dyDescent="0.2"/>
    <row r="156" ht="15" hidden="1" customHeight="1" x14ac:dyDescent="0.2"/>
    <row r="157" ht="15" hidden="1" customHeight="1" x14ac:dyDescent="0.2"/>
    <row r="158" ht="15" hidden="1" customHeight="1" x14ac:dyDescent="0.2"/>
    <row r="159" ht="15" hidden="1" customHeight="1" x14ac:dyDescent="0.2"/>
    <row r="160" ht="15" hidden="1" customHeight="1" x14ac:dyDescent="0.2"/>
    <row r="161" ht="15" hidden="1" customHeight="1" x14ac:dyDescent="0.2"/>
    <row r="162" ht="15" hidden="1" customHeight="1" x14ac:dyDescent="0.2"/>
    <row r="163" ht="15" hidden="1" customHeight="1" x14ac:dyDescent="0.2"/>
    <row r="164" ht="15" hidden="1" customHeight="1" x14ac:dyDescent="0.2"/>
    <row r="165" ht="15" hidden="1" customHeight="1" x14ac:dyDescent="0.2"/>
    <row r="166" ht="15" hidden="1" customHeight="1" x14ac:dyDescent="0.2"/>
    <row r="167" ht="15" hidden="1" customHeight="1" x14ac:dyDescent="0.2"/>
    <row r="168" ht="15" hidden="1" customHeight="1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</sheetData>
  <mergeCells count="12">
    <mergeCell ref="D10:F10"/>
    <mergeCell ref="B13:F13"/>
    <mergeCell ref="A1:G1"/>
    <mergeCell ref="B8:F8"/>
    <mergeCell ref="B9:F9"/>
    <mergeCell ref="B4:E4"/>
    <mergeCell ref="D5:E5"/>
    <mergeCell ref="B14:F14"/>
    <mergeCell ref="D15:F15"/>
    <mergeCell ref="B38:F38"/>
    <mergeCell ref="F36:G36"/>
    <mergeCell ref="F35:G35"/>
  </mergeCells>
  <pageMargins left="0.78740157480314965" right="0.78740157480314965" top="0.78740157480314965" bottom="0.78740157480314965" header="0.31496062992125984" footer="0.31496062992125984"/>
  <pageSetup scale="5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1</xdr:col>
                    <xdr:colOff>9525</xdr:colOff>
                    <xdr:row>20</xdr:row>
                    <xdr:rowOff>0</xdr:rowOff>
                  </from>
                  <to>
                    <xdr:col>2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1</xdr:col>
                    <xdr:colOff>0</xdr:colOff>
                    <xdr:row>28</xdr:row>
                    <xdr:rowOff>9525</xdr:rowOff>
                  </from>
                  <to>
                    <xdr:col>2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 altText="">
                <anchor moveWithCells="1">
                  <from>
                    <xdr:col>0</xdr:col>
                    <xdr:colOff>171450</xdr:colOff>
                    <xdr:row>34</xdr:row>
                    <xdr:rowOff>19050</xdr:rowOff>
                  </from>
                  <to>
                    <xdr:col>0</xdr:col>
                    <xdr:colOff>476250</xdr:colOff>
                    <xdr:row>34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0</xdr:col>
                    <xdr:colOff>171450</xdr:colOff>
                    <xdr:row>35</xdr:row>
                    <xdr:rowOff>38100</xdr:rowOff>
                  </from>
                  <to>
                    <xdr:col>0</xdr:col>
                    <xdr:colOff>485775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0</xdr:col>
                    <xdr:colOff>180975</xdr:colOff>
                    <xdr:row>33</xdr:row>
                    <xdr:rowOff>57150</xdr:rowOff>
                  </from>
                  <to>
                    <xdr:col>0</xdr:col>
                    <xdr:colOff>485775</xdr:colOff>
                    <xdr:row>33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 moveWithCells="1">
                  <from>
                    <xdr:col>0</xdr:col>
                    <xdr:colOff>123825</xdr:colOff>
                    <xdr:row>20</xdr:row>
                    <xdr:rowOff>47625</xdr:rowOff>
                  </from>
                  <to>
                    <xdr:col>0</xdr:col>
                    <xdr:colOff>457200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Fill="0" autoLine="0" autoPict="0">
                <anchor moveWithCells="1">
                  <from>
                    <xdr:col>0</xdr:col>
                    <xdr:colOff>123825</xdr:colOff>
                    <xdr:row>22</xdr:row>
                    <xdr:rowOff>38100</xdr:rowOff>
                  </from>
                  <to>
                    <xdr:col>0</xdr:col>
                    <xdr:colOff>457200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0</xdr:col>
                    <xdr:colOff>123825</xdr:colOff>
                    <xdr:row>24</xdr:row>
                    <xdr:rowOff>47625</xdr:rowOff>
                  </from>
                  <to>
                    <xdr:col>0</xdr:col>
                    <xdr:colOff>457200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0</xdr:col>
                    <xdr:colOff>123825</xdr:colOff>
                    <xdr:row>26</xdr:row>
                    <xdr:rowOff>38100</xdr:rowOff>
                  </from>
                  <to>
                    <xdr:col>0</xdr:col>
                    <xdr:colOff>457200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 Box 24">
              <controlPr defaultSize="0" autoFill="0" autoLine="0" autoPict="0">
                <anchor moveWithCells="1">
                  <from>
                    <xdr:col>0</xdr:col>
                    <xdr:colOff>123825</xdr:colOff>
                    <xdr:row>28</xdr:row>
                    <xdr:rowOff>47625</xdr:rowOff>
                  </from>
                  <to>
                    <xdr:col>0</xdr:col>
                    <xdr:colOff>457200</xdr:colOff>
                    <xdr:row>28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CSE V.01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Juan Jose Larios</cp:lastModifiedBy>
  <cp:lastPrinted>2013-10-21T02:01:07Z</cp:lastPrinted>
  <dcterms:created xsi:type="dcterms:W3CDTF">2011-04-16T17:31:58Z</dcterms:created>
  <dcterms:modified xsi:type="dcterms:W3CDTF">2014-02-25T13:36:03Z</dcterms:modified>
</cp:coreProperties>
</file>