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simon\Documents\13. SIEstructural 2026_Improving\0.3 LINEAMIENTOS Y ARANCELES CSE_2025\"/>
    </mc:Choice>
  </mc:AlternateContent>
  <xr:revisionPtr revIDLastSave="0" documentId="13_ncr:1_{9C072042-BC34-47A3-9530-73E5B965D938}" xr6:coauthVersionLast="47" xr6:coauthVersionMax="47" xr10:uidLastSave="{00000000-0000-0000-0000-000000000000}"/>
  <bookViews>
    <workbookView xWindow="-108" yWindow="-108" windowWidth="23256" windowHeight="13896" tabRatio="643" activeTab="3" xr2:uid="{00000000-000D-0000-FFFF-FFFF00000000}"/>
  </bookViews>
  <sheets>
    <sheet name="PROYECTO" sheetId="2" r:id="rId1"/>
    <sheet name="PROYECTO (2)" sheetId="3" r:id="rId2"/>
    <sheet name="PROYECTO (3)" sheetId="4" r:id="rId3"/>
    <sheet name="PROYECTO (4)" sheetId="5" r:id="rId4"/>
    <sheet name="Hoja5" sheetId="6" r:id="rId5"/>
    <sheet name="Hoja6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/>
  <c r="G8" i="7" s="1"/>
  <c r="D8" i="7"/>
  <c r="F8" i="7" s="1"/>
  <c r="E15" i="7"/>
  <c r="F15" i="7" s="1"/>
  <c r="D15" i="7"/>
  <c r="D22" i="7"/>
  <c r="E22" i="7"/>
  <c r="D19" i="7"/>
  <c r="D17" i="7"/>
  <c r="C14" i="6"/>
  <c r="C15" i="6" s="1"/>
  <c r="C13" i="6"/>
  <c r="C22" i="6"/>
  <c r="C21" i="6"/>
  <c r="C20" i="6"/>
  <c r="C23" i="6" s="1"/>
  <c r="D13" i="6"/>
  <c r="F2" i="6"/>
  <c r="F1" i="6"/>
  <c r="C2" i="6"/>
  <c r="C1" i="6"/>
  <c r="A3" i="6"/>
  <c r="K33" i="5"/>
  <c r="K32" i="5"/>
  <c r="K31" i="5"/>
  <c r="K30" i="5"/>
  <c r="K29" i="5"/>
  <c r="E26" i="5"/>
  <c r="K28" i="5" s="1"/>
  <c r="IP1" i="5"/>
  <c r="K33" i="4"/>
  <c r="K32" i="4"/>
  <c r="K31" i="4"/>
  <c r="K30" i="4"/>
  <c r="K29" i="4"/>
  <c r="E26" i="4"/>
  <c r="K28" i="4" s="1"/>
  <c r="IP1" i="4"/>
  <c r="K33" i="3"/>
  <c r="K32" i="3"/>
  <c r="K31" i="3"/>
  <c r="K30" i="3"/>
  <c r="K29" i="3"/>
  <c r="E26" i="3"/>
  <c r="K28" i="3" s="1"/>
  <c r="IP1" i="3"/>
  <c r="K33" i="2"/>
  <c r="K32" i="2"/>
  <c r="K31" i="2"/>
  <c r="K30" i="2"/>
  <c r="K29" i="2"/>
  <c r="E26" i="2"/>
  <c r="K28" i="2" s="1"/>
  <c r="IP1" i="2"/>
  <c r="D14" i="6" l="1"/>
  <c r="D15" i="6" s="1"/>
  <c r="J35" i="2"/>
  <c r="J35" i="5"/>
  <c r="J35" i="4"/>
  <c r="J35" i="3"/>
</calcChain>
</file>

<file path=xl/sharedStrings.xml><?xml version="1.0" encoding="utf-8"?>
<sst xmlns="http://schemas.openxmlformats.org/spreadsheetml/2006/main" count="196" uniqueCount="60">
  <si>
    <t>TIPO DE CONSTRUCCIÓN</t>
  </si>
  <si>
    <t>Oficinas y corporativos</t>
  </si>
  <si>
    <t>Hoteles y hospitales</t>
  </si>
  <si>
    <t>Vivienda(media y lujo)</t>
  </si>
  <si>
    <t>Vivienda (interés y media)</t>
  </si>
  <si>
    <t>Escuelas</t>
  </si>
  <si>
    <t>Naves Industriales</t>
  </si>
  <si>
    <t>Teatros, museos y auditorios</t>
  </si>
  <si>
    <t>Estacionamientos</t>
  </si>
  <si>
    <t>REPETICIÓN DEL PROYECTO</t>
  </si>
  <si>
    <t>Segunda unidad</t>
  </si>
  <si>
    <t>Tercera unidad</t>
  </si>
  <si>
    <t>Cuarta unidad</t>
  </si>
  <si>
    <t>Quinta unidad</t>
  </si>
  <si>
    <t>Sexta unidad en adelante</t>
  </si>
  <si>
    <t>Porcentaje:</t>
  </si>
  <si>
    <t>a:</t>
  </si>
  <si>
    <t>b:</t>
  </si>
  <si>
    <t>g:</t>
  </si>
  <si>
    <t>e:</t>
  </si>
  <si>
    <t>l:</t>
  </si>
  <si>
    <t>Importe:</t>
  </si>
  <si>
    <t>PROYECTO:</t>
  </si>
  <si>
    <t>SEGUNDA UNIDAD:</t>
  </si>
  <si>
    <t>TERCERA UNIDAD:</t>
  </si>
  <si>
    <t>CUARTA UNIDAD:</t>
  </si>
  <si>
    <t>QUINTA UNIDAD:</t>
  </si>
  <si>
    <t>UNIDADES ADICIONALES:</t>
  </si>
  <si>
    <t>COMPLEJIDAD</t>
  </si>
  <si>
    <t>ARANCELES DE LA SOCIEDAD MEXICANA DE INGENIERÍA ESTRUCTURAL (Rev. 2007)</t>
  </si>
  <si>
    <t>Centros Comerciales</t>
  </si>
  <si>
    <t xml:space="preserve">AREA </t>
  </si>
  <si>
    <t>DESTINO</t>
  </si>
  <si>
    <t>DATOS DE LA CONSTRUCCION</t>
  </si>
  <si>
    <t>Cantidad de unidades a Construir:</t>
  </si>
  <si>
    <t>COSTO POR EL DESARROLLO DE PROYECTO ESTRUCTURAL</t>
  </si>
  <si>
    <t>Notas:</t>
  </si>
  <si>
    <t>a. No incluye IVA</t>
  </si>
  <si>
    <t>b. No incluye firma de corresponsable ni Dro para tramites de licencia.</t>
  </si>
  <si>
    <t>c. No incluye Viaticos, ni visitas a obra.</t>
  </si>
  <si>
    <t>d. Se requiere mecanica de suelos y proyecto arquitectonico congelado.</t>
  </si>
  <si>
    <t>OFICINAS</t>
  </si>
  <si>
    <t>ESTACIONAMIENTO</t>
  </si>
  <si>
    <t>ACERO</t>
  </si>
  <si>
    <t>CONCRETO</t>
  </si>
  <si>
    <t>SOTANOS</t>
  </si>
  <si>
    <t>TORRE 1</t>
  </si>
  <si>
    <t>TORRE 2</t>
  </si>
  <si>
    <t>area equivalente</t>
  </si>
  <si>
    <t>RESUMEN DE PRESUPUESTOS</t>
  </si>
  <si>
    <t>PROYECTO</t>
  </si>
  <si>
    <t>AREA (m2)</t>
  </si>
  <si>
    <t>SOTANOS, TORRE 1 y TORRE 2</t>
  </si>
  <si>
    <t>ESTRUCTURA RESUELTA EN:</t>
  </si>
  <si>
    <t>SOTANOS, TORRE 1</t>
  </si>
  <si>
    <t>CORRESPONSABLE EST.</t>
  </si>
  <si>
    <t>PROYECTO DE OTROS</t>
  </si>
  <si>
    <t>PROYECTO PROPIO</t>
  </si>
  <si>
    <t>IMPORTES MAS IVA</t>
  </si>
  <si>
    <t>BODEGA 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</si>
</sst>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0%&quot;Adicional a cada una&quot;"/>
    <numFmt numFmtId="167" formatCode="0%&quot; Adicional&quot;"/>
    <numFmt numFmtId="168" formatCode="General&quot; m²&quot;"/>
  </numFmts>
  <fonts count="33" x14ac:knownFonts="1">
    <font>
      <sz val="8"/>
      <name val="Tahoma"/>
    </font>
    <font>
      <sz val="8"/>
      <name val="Tahoma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color indexed="8"/>
      <name val="Trebuchet MS"/>
      <family val="2"/>
    </font>
    <font>
      <sz val="11"/>
      <color indexed="60"/>
      <name val="Calibri"/>
      <family val="2"/>
    </font>
    <font>
      <sz val="11"/>
      <color indexed="8"/>
      <name val="Century Gothic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Tahoma"/>
      <family val="2"/>
    </font>
    <font>
      <b/>
      <sz val="10"/>
      <color indexed="18"/>
      <name val="Tahoma"/>
      <family val="2"/>
    </font>
    <font>
      <sz val="7"/>
      <name val="Tahoma"/>
      <family val="2"/>
    </font>
    <font>
      <b/>
      <sz val="8"/>
      <name val="Symbol"/>
      <family val="1"/>
      <charset val="2"/>
    </font>
    <font>
      <b/>
      <sz val="14"/>
      <name val="Tahoma"/>
      <family val="2"/>
    </font>
    <font>
      <b/>
      <sz val="16"/>
      <name val="Tahoma"/>
      <family val="2"/>
    </font>
    <font>
      <b/>
      <sz val="18"/>
      <name val="Tahoma"/>
      <family val="2"/>
    </font>
    <font>
      <b/>
      <sz val="10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4" fillId="0" borderId="0"/>
    <xf numFmtId="0" fontId="12" fillId="23" borderId="4" applyNumberFormat="0" applyFont="0" applyAlignment="0" applyProtection="0"/>
    <xf numFmtId="9" fontId="1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9" fillId="0" borderId="8" applyNumberFormat="0" applyFill="0" applyAlignment="0" applyProtection="0"/>
    <xf numFmtId="0" fontId="21" fillId="0" borderId="9" applyNumberFormat="0" applyFill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/>
    <xf numFmtId="0" fontId="23" fillId="0" borderId="0" xfId="0" applyFont="1"/>
    <xf numFmtId="0" fontId="25" fillId="0" borderId="0" xfId="0" applyFont="1"/>
    <xf numFmtId="10" fontId="22" fillId="0" borderId="0" xfId="36" applyNumberFormat="1" applyFont="1" applyBorder="1"/>
    <xf numFmtId="0" fontId="22" fillId="0" borderId="14" xfId="0" applyFont="1" applyBorder="1" applyAlignment="1">
      <alignment horizontal="center"/>
    </xf>
    <xf numFmtId="10" fontId="22" fillId="0" borderId="15" xfId="36" applyNumberFormat="1" applyFont="1" applyBorder="1" applyAlignment="1">
      <alignment horizontal="center"/>
    </xf>
    <xf numFmtId="0" fontId="22" fillId="0" borderId="22" xfId="0" applyFont="1" applyBorder="1"/>
    <xf numFmtId="0" fontId="2" fillId="0" borderId="10" xfId="0" applyFont="1" applyBorder="1"/>
    <xf numFmtId="0" fontId="22" fillId="0" borderId="21" xfId="0" applyFont="1" applyBorder="1"/>
    <xf numFmtId="0" fontId="22" fillId="0" borderId="0" xfId="0" applyFont="1" applyAlignment="1">
      <alignment horizontal="right"/>
    </xf>
    <xf numFmtId="168" fontId="22" fillId="0" borderId="0" xfId="0" applyNumberFormat="1" applyFont="1"/>
    <xf numFmtId="165" fontId="22" fillId="0" borderId="0" xfId="0" applyNumberFormat="1" applyFont="1"/>
    <xf numFmtId="43" fontId="22" fillId="0" borderId="18" xfId="45" applyFont="1" applyBorder="1"/>
    <xf numFmtId="43" fontId="22" fillId="0" borderId="20" xfId="45" applyFont="1" applyBorder="1"/>
    <xf numFmtId="43" fontId="22" fillId="0" borderId="10" xfId="45" applyFont="1" applyBorder="1"/>
    <xf numFmtId="43" fontId="22" fillId="0" borderId="22" xfId="45" applyFont="1" applyBorder="1"/>
    <xf numFmtId="43" fontId="22" fillId="0" borderId="11" xfId="45" applyFont="1" applyBorder="1"/>
    <xf numFmtId="43" fontId="22" fillId="0" borderId="21" xfId="45" applyFont="1" applyBorder="1"/>
    <xf numFmtId="164" fontId="22" fillId="0" borderId="0" xfId="32" applyNumberFormat="1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9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/>
    </xf>
    <xf numFmtId="165" fontId="0" fillId="0" borderId="0" xfId="0" applyNumberFormat="1"/>
    <xf numFmtId="165" fontId="2" fillId="0" borderId="0" xfId="0" applyNumberFormat="1" applyFont="1"/>
    <xf numFmtId="43" fontId="0" fillId="0" borderId="0" xfId="45" applyFont="1"/>
    <xf numFmtId="43" fontId="0" fillId="0" borderId="0" xfId="0" applyNumberFormat="1"/>
    <xf numFmtId="0" fontId="31" fillId="0" borderId="0" xfId="0" applyFont="1"/>
    <xf numFmtId="0" fontId="30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vertical="center"/>
    </xf>
    <xf numFmtId="165" fontId="30" fillId="0" borderId="0" xfId="32" applyFont="1" applyAlignment="1">
      <alignment horizontal="center"/>
    </xf>
    <xf numFmtId="4" fontId="30" fillId="0" borderId="29" xfId="0" applyNumberFormat="1" applyFont="1" applyBorder="1" applyAlignment="1">
      <alignment horizontal="center" vertical="center"/>
    </xf>
    <xf numFmtId="165" fontId="30" fillId="0" borderId="29" xfId="32" applyFont="1" applyBorder="1" applyAlignment="1">
      <alignment horizontal="center" vertical="center"/>
    </xf>
    <xf numFmtId="0" fontId="31" fillId="0" borderId="29" xfId="0" applyFont="1" applyBorder="1" applyAlignment="1">
      <alignment horizontal="center"/>
    </xf>
    <xf numFmtId="0" fontId="30" fillId="0" borderId="30" xfId="0" applyFont="1" applyBorder="1"/>
    <xf numFmtId="0" fontId="30" fillId="0" borderId="31" xfId="0" applyFont="1" applyBorder="1"/>
    <xf numFmtId="0" fontId="31" fillId="0" borderId="33" xfId="0" applyFont="1" applyBorder="1" applyAlignment="1">
      <alignment horizontal="center"/>
    </xf>
    <xf numFmtId="0" fontId="31" fillId="0" borderId="34" xfId="0" applyFont="1" applyBorder="1" applyAlignment="1">
      <alignment horizontal="center"/>
    </xf>
    <xf numFmtId="0" fontId="30" fillId="0" borderId="33" xfId="0" applyFont="1" applyBorder="1" applyAlignment="1">
      <alignment vertical="center" wrapText="1"/>
    </xf>
    <xf numFmtId="165" fontId="30" fillId="0" borderId="34" xfId="32" applyFont="1" applyBorder="1" applyAlignment="1">
      <alignment horizontal="center" vertical="center"/>
    </xf>
    <xf numFmtId="0" fontId="30" fillId="0" borderId="35" xfId="0" applyFont="1" applyBorder="1" applyAlignment="1">
      <alignment vertical="center" wrapText="1"/>
    </xf>
    <xf numFmtId="4" fontId="30" fillId="0" borderId="36" xfId="0" applyNumberFormat="1" applyFont="1" applyBorder="1" applyAlignment="1">
      <alignment horizontal="center" vertical="center"/>
    </xf>
    <xf numFmtId="165" fontId="30" fillId="0" borderId="36" xfId="32" applyFont="1" applyBorder="1" applyAlignment="1">
      <alignment horizontal="center" vertical="center"/>
    </xf>
    <xf numFmtId="165" fontId="30" fillId="0" borderId="37" xfId="32" applyFont="1" applyBorder="1" applyAlignment="1">
      <alignment horizontal="center" vertical="center"/>
    </xf>
    <xf numFmtId="0" fontId="31" fillId="0" borderId="29" xfId="0" applyFont="1" applyBorder="1" applyAlignment="1">
      <alignment horizontal="center" wrapText="1"/>
    </xf>
    <xf numFmtId="0" fontId="31" fillId="0" borderId="34" xfId="0" applyFont="1" applyBorder="1" applyAlignment="1">
      <alignment horizontal="center" wrapText="1"/>
    </xf>
    <xf numFmtId="165" fontId="30" fillId="0" borderId="0" xfId="0" applyNumberFormat="1" applyFont="1" applyAlignment="1">
      <alignment horizontal="center"/>
    </xf>
    <xf numFmtId="165" fontId="31" fillId="0" borderId="0" xfId="0" applyNumberFormat="1" applyFont="1" applyAlignment="1">
      <alignment horizontal="center"/>
    </xf>
    <xf numFmtId="165" fontId="30" fillId="0" borderId="0" xfId="0" applyNumberFormat="1" applyFont="1"/>
    <xf numFmtId="0" fontId="22" fillId="0" borderId="26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9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2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3" fontId="31" fillId="0" borderId="0" xfId="45" applyFont="1" applyFill="1" applyBorder="1" applyAlignment="1">
      <alignment horizontal="center" vertical="center"/>
    </xf>
    <xf numFmtId="167" fontId="22" fillId="0" borderId="0" xfId="36" applyNumberFormat="1" applyFont="1" applyBorder="1" applyAlignment="1">
      <alignment horizontal="center"/>
    </xf>
    <xf numFmtId="167" fontId="22" fillId="0" borderId="22" xfId="36" applyNumberFormat="1" applyFont="1" applyBorder="1" applyAlignment="1">
      <alignment horizontal="center"/>
    </xf>
    <xf numFmtId="168" fontId="26" fillId="0" borderId="0" xfId="0" applyNumberFormat="1" applyFont="1" applyAlignment="1">
      <alignment horizontal="center" vertical="center" shrinkToFit="1"/>
    </xf>
    <xf numFmtId="0" fontId="22" fillId="0" borderId="27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165" fontId="30" fillId="0" borderId="0" xfId="32" applyFont="1" applyFill="1" applyBorder="1" applyAlignment="1">
      <alignment horizontal="center" vertical="center" wrapText="1"/>
    </xf>
    <xf numFmtId="165" fontId="30" fillId="0" borderId="0" xfId="32" applyFont="1" applyFill="1" applyBorder="1" applyAlignment="1">
      <alignment horizontal="right" vertical="center" wrapText="1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165" fontId="27" fillId="0" borderId="18" xfId="32" applyFont="1" applyFill="1" applyBorder="1" applyAlignment="1">
      <alignment horizontal="center" vertical="center" wrapText="1"/>
    </xf>
    <xf numFmtId="165" fontId="27" fillId="0" borderId="19" xfId="32" applyFont="1" applyFill="1" applyBorder="1" applyAlignment="1">
      <alignment horizontal="center" vertical="center" wrapText="1"/>
    </xf>
    <xf numFmtId="165" fontId="27" fillId="0" borderId="20" xfId="32" applyFont="1" applyFill="1" applyBorder="1" applyAlignment="1">
      <alignment horizontal="center" vertical="center" wrapText="1"/>
    </xf>
    <xf numFmtId="165" fontId="27" fillId="0" borderId="11" xfId="32" applyFont="1" applyFill="1" applyBorder="1" applyAlignment="1">
      <alignment horizontal="center" vertical="center" wrapText="1"/>
    </xf>
    <xf numFmtId="165" fontId="27" fillId="0" borderId="12" xfId="32" applyFont="1" applyFill="1" applyBorder="1" applyAlignment="1">
      <alignment horizontal="center" vertical="center" wrapText="1"/>
    </xf>
    <xf numFmtId="165" fontId="27" fillId="0" borderId="21" xfId="32" applyFont="1" applyFill="1" applyBorder="1" applyAlignment="1">
      <alignment horizontal="center" vertical="center" wrapText="1"/>
    </xf>
    <xf numFmtId="166" fontId="24" fillId="0" borderId="12" xfId="36" applyNumberFormat="1" applyFont="1" applyBorder="1" applyAlignment="1">
      <alignment horizontal="center"/>
    </xf>
    <xf numFmtId="166" fontId="24" fillId="0" borderId="21" xfId="36" applyNumberFormat="1" applyFont="1" applyBorder="1" applyAlignment="1">
      <alignment horizontal="center"/>
    </xf>
    <xf numFmtId="10" fontId="22" fillId="24" borderId="16" xfId="36" applyNumberFormat="1" applyFont="1" applyFill="1" applyBorder="1" applyAlignment="1">
      <alignment horizontal="center"/>
    </xf>
    <xf numFmtId="10" fontId="22" fillId="24" borderId="17" xfId="36" applyNumberFormat="1" applyFont="1" applyFill="1" applyBorder="1" applyAlignment="1">
      <alignment horizontal="center"/>
    </xf>
    <xf numFmtId="165" fontId="22" fillId="0" borderId="0" xfId="0" applyNumberFormat="1" applyFont="1" applyAlignment="1">
      <alignment horizontal="center"/>
    </xf>
    <xf numFmtId="0" fontId="31" fillId="0" borderId="31" xfId="0" applyFont="1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26" fillId="0" borderId="0" xfId="0" applyFont="1" applyAlignment="1">
      <alignment horizontal="center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1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45" builtinId="3"/>
    <cellStyle name="Moneda" xfId="32" builtinId="4"/>
    <cellStyle name="Neutral" xfId="33" builtinId="28" customBuiltin="1"/>
    <cellStyle name="Normal" xfId="0" builtinId="0"/>
    <cellStyle name="Normal 2" xfId="34" xr:uid="{00000000-0005-0000-0000-000024000000}"/>
    <cellStyle name="Notas" xfId="35" builtinId="10" customBuiltin="1"/>
    <cellStyle name="Porcentaje" xfId="36" builtinId="5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24</xdr:row>
          <xdr:rowOff>106680</xdr:rowOff>
        </xdr:from>
        <xdr:to>
          <xdr:col>13</xdr:col>
          <xdr:colOff>60960</xdr:colOff>
          <xdr:row>26</xdr:row>
          <xdr:rowOff>30480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24</xdr:row>
          <xdr:rowOff>106680</xdr:rowOff>
        </xdr:from>
        <xdr:to>
          <xdr:col>13</xdr:col>
          <xdr:colOff>60960</xdr:colOff>
          <xdr:row>26</xdr:row>
          <xdr:rowOff>30480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24</xdr:row>
          <xdr:rowOff>106680</xdr:rowOff>
        </xdr:from>
        <xdr:to>
          <xdr:col>13</xdr:col>
          <xdr:colOff>68580</xdr:colOff>
          <xdr:row>26</xdr:row>
          <xdr:rowOff>30480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24</xdr:row>
          <xdr:rowOff>106680</xdr:rowOff>
        </xdr:from>
        <xdr:to>
          <xdr:col>13</xdr:col>
          <xdr:colOff>83820</xdr:colOff>
          <xdr:row>26</xdr:row>
          <xdr:rowOff>30480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P44"/>
  <sheetViews>
    <sheetView zoomScaleNormal="100" zoomScaleSheetLayoutView="100" workbookViewId="0">
      <selection activeCell="IQ15" sqref="IQ15"/>
    </sheetView>
  </sheetViews>
  <sheetFormatPr baseColWidth="10" defaultColWidth="11.85546875" defaultRowHeight="10.199999999999999" x14ac:dyDescent="0.2"/>
  <cols>
    <col min="1" max="1" width="2.85546875" style="2" customWidth="1"/>
    <col min="2" max="2" width="2" style="2" customWidth="1"/>
    <col min="3" max="4" width="9" style="2" customWidth="1"/>
    <col min="5" max="5" width="13.85546875" style="2" customWidth="1"/>
    <col min="6" max="6" width="9" style="2" customWidth="1"/>
    <col min="7" max="7" width="10.5703125" style="2" customWidth="1"/>
    <col min="8" max="10" width="9" style="2" customWidth="1"/>
    <col min="11" max="11" width="11.85546875" style="2" customWidth="1"/>
    <col min="12" max="12" width="12.42578125" style="2" customWidth="1"/>
    <col min="13" max="13" width="2.42578125" style="2" customWidth="1"/>
    <col min="14" max="14" width="9" style="2" customWidth="1"/>
    <col min="15" max="15" width="2.85546875" style="2" customWidth="1"/>
    <col min="16" max="250" width="0" style="2" hidden="1" customWidth="1"/>
    <col min="251" max="16384" width="11.85546875" style="2"/>
  </cols>
  <sheetData>
    <row r="1" spans="2:250" ht="10.8" thickBot="1" x14ac:dyDescent="0.25">
      <c r="IO1" s="10">
        <v>100000</v>
      </c>
      <c r="IP1" s="11">
        <f>+(($D$30*((10^(($D$27*LOG(IO1))+$D$28))-$D$29))+$D$31)*(10^(($D$27*LOG(IO1))+$D$28))</f>
        <v>5.4938318122802919E-3</v>
      </c>
    </row>
    <row r="2" spans="2:250" x14ac:dyDescent="0.2">
      <c r="B2" s="58" t="s">
        <v>29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</row>
    <row r="3" spans="2:250" x14ac:dyDescent="0.2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2:250" ht="15" x14ac:dyDescent="0.2">
      <c r="B4" s="26"/>
      <c r="C4" s="64" t="s">
        <v>35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2:250" ht="13.5" customHeight="1" x14ac:dyDescent="0.2">
      <c r="B5" s="4"/>
      <c r="I5" s="66" t="s">
        <v>33</v>
      </c>
      <c r="J5" s="66"/>
      <c r="K5" s="66"/>
      <c r="L5" s="66"/>
      <c r="M5" s="66"/>
      <c r="N5" s="67"/>
    </row>
    <row r="6" spans="2:250" ht="13.5" customHeight="1" x14ac:dyDescent="0.25">
      <c r="B6" s="4"/>
      <c r="C6" s="7"/>
      <c r="I6" s="66"/>
      <c r="J6" s="66"/>
      <c r="K6" s="66"/>
      <c r="L6" s="66"/>
      <c r="M6" s="66"/>
      <c r="N6" s="67"/>
    </row>
    <row r="7" spans="2:250" ht="13.5" customHeight="1" thickBot="1" x14ac:dyDescent="0.25">
      <c r="B7" s="13"/>
      <c r="F7" s="3"/>
      <c r="H7" s="1"/>
      <c r="N7" s="12"/>
    </row>
    <row r="8" spans="2:250" ht="13.5" customHeight="1" thickBot="1" x14ac:dyDescent="0.3">
      <c r="B8" s="13"/>
      <c r="C8" s="68" t="s">
        <v>0</v>
      </c>
      <c r="D8" s="68"/>
      <c r="E8" s="68"/>
      <c r="F8" s="69" t="s">
        <v>28</v>
      </c>
      <c r="G8" s="69"/>
      <c r="I8" s="70" t="s">
        <v>32</v>
      </c>
      <c r="J8" s="70"/>
      <c r="K8" s="71" t="s">
        <v>59</v>
      </c>
      <c r="L8" s="71"/>
      <c r="M8" s="71"/>
      <c r="N8" s="72"/>
    </row>
    <row r="9" spans="2:250" ht="13.5" customHeight="1" x14ac:dyDescent="0.2">
      <c r="B9" s="13"/>
      <c r="C9" s="56" t="s">
        <v>1</v>
      </c>
      <c r="D9" s="56"/>
      <c r="E9" s="57"/>
      <c r="F9" s="18">
        <v>1</v>
      </c>
      <c r="G9" s="19">
        <v>1.2</v>
      </c>
      <c r="I9" s="70"/>
      <c r="J9" s="70"/>
      <c r="K9" s="71"/>
      <c r="L9" s="71"/>
      <c r="M9" s="71"/>
      <c r="N9" s="72"/>
    </row>
    <row r="10" spans="2:250" ht="13.5" customHeight="1" x14ac:dyDescent="0.2">
      <c r="B10" s="4"/>
      <c r="C10" s="56" t="s">
        <v>2</v>
      </c>
      <c r="D10" s="56"/>
      <c r="E10" s="57"/>
      <c r="F10" s="20">
        <v>1.2</v>
      </c>
      <c r="G10" s="21">
        <v>1.6</v>
      </c>
      <c r="N10" s="12"/>
      <c r="R10" s="24"/>
      <c r="S10" s="24"/>
    </row>
    <row r="11" spans="2:250" ht="13.5" customHeight="1" x14ac:dyDescent="0.2">
      <c r="B11" s="13"/>
      <c r="C11" s="56" t="s">
        <v>3</v>
      </c>
      <c r="D11" s="56"/>
      <c r="E11" s="57"/>
      <c r="F11" s="20">
        <v>0.8</v>
      </c>
      <c r="G11" s="21">
        <v>1.2</v>
      </c>
      <c r="I11" s="71" t="s">
        <v>28</v>
      </c>
      <c r="J11" s="71"/>
      <c r="K11" s="73">
        <v>0.72</v>
      </c>
      <c r="L11" s="73"/>
      <c r="N11" s="12"/>
      <c r="R11" s="24"/>
      <c r="S11" s="24"/>
    </row>
    <row r="12" spans="2:250" ht="13.5" customHeight="1" x14ac:dyDescent="0.2">
      <c r="B12" s="4"/>
      <c r="C12" s="56" t="s">
        <v>4</v>
      </c>
      <c r="D12" s="56"/>
      <c r="E12" s="57"/>
      <c r="F12" s="20">
        <v>0.6</v>
      </c>
      <c r="G12" s="21">
        <v>0.8</v>
      </c>
      <c r="I12" s="71"/>
      <c r="J12" s="71"/>
      <c r="K12" s="73"/>
      <c r="L12" s="73"/>
      <c r="N12" s="12"/>
      <c r="R12" s="24"/>
      <c r="S12" s="24"/>
    </row>
    <row r="13" spans="2:250" ht="13.5" customHeight="1" x14ac:dyDescent="0.2">
      <c r="B13" s="4"/>
      <c r="C13" s="56" t="s">
        <v>5</v>
      </c>
      <c r="D13" s="56"/>
      <c r="E13" s="57"/>
      <c r="F13" s="20">
        <v>0.72</v>
      </c>
      <c r="G13" s="21">
        <v>1</v>
      </c>
      <c r="N13" s="12"/>
      <c r="R13" s="24"/>
      <c r="S13" s="24"/>
    </row>
    <row r="14" spans="2:250" ht="13.5" customHeight="1" x14ac:dyDescent="0.2">
      <c r="B14" s="4"/>
      <c r="C14" s="56" t="s">
        <v>6</v>
      </c>
      <c r="D14" s="56"/>
      <c r="E14" s="57"/>
      <c r="F14" s="20">
        <v>0.48</v>
      </c>
      <c r="G14" s="21">
        <v>0.72</v>
      </c>
      <c r="N14" s="12"/>
      <c r="R14" s="24"/>
      <c r="S14" s="24"/>
    </row>
    <row r="15" spans="2:250" ht="13.5" customHeight="1" x14ac:dyDescent="0.2">
      <c r="B15" s="4"/>
      <c r="C15" s="27" t="s">
        <v>30</v>
      </c>
      <c r="D15" s="25"/>
      <c r="E15" s="25"/>
      <c r="F15" s="20">
        <v>1</v>
      </c>
      <c r="G15" s="21">
        <v>1.8</v>
      </c>
      <c r="I15" s="70" t="s">
        <v>31</v>
      </c>
      <c r="J15" s="70"/>
      <c r="K15" s="76">
        <v>219.47</v>
      </c>
      <c r="L15" s="76"/>
      <c r="N15" s="12"/>
      <c r="R15" s="24"/>
      <c r="S15" s="24"/>
    </row>
    <row r="16" spans="2:250" ht="13.5" customHeight="1" x14ac:dyDescent="0.2">
      <c r="B16" s="4"/>
      <c r="C16" s="56" t="s">
        <v>7</v>
      </c>
      <c r="D16" s="56"/>
      <c r="E16" s="57"/>
      <c r="F16" s="20">
        <v>1.4</v>
      </c>
      <c r="G16" s="21">
        <v>1.8</v>
      </c>
      <c r="I16" s="70"/>
      <c r="J16" s="70"/>
      <c r="K16" s="76"/>
      <c r="L16" s="76"/>
      <c r="N16" s="12"/>
      <c r="R16" s="24"/>
      <c r="S16" s="24"/>
    </row>
    <row r="17" spans="2:19" ht="13.5" customHeight="1" thickBot="1" x14ac:dyDescent="0.25">
      <c r="B17" s="4"/>
      <c r="C17" s="77" t="s">
        <v>8</v>
      </c>
      <c r="D17" s="77"/>
      <c r="E17" s="78"/>
      <c r="F17" s="22">
        <v>0.6</v>
      </c>
      <c r="G17" s="23">
        <v>0.8</v>
      </c>
      <c r="N17" s="12"/>
      <c r="R17" s="24"/>
      <c r="S17" s="24"/>
    </row>
    <row r="18" spans="2:19" ht="13.5" customHeight="1" thickBot="1" x14ac:dyDescent="0.25">
      <c r="B18" s="4"/>
      <c r="N18" s="12"/>
    </row>
    <row r="19" spans="2:19" ht="13.5" customHeight="1" thickBot="1" x14ac:dyDescent="0.3">
      <c r="B19" s="4"/>
      <c r="C19" s="79" t="s">
        <v>9</v>
      </c>
      <c r="D19" s="80"/>
      <c r="E19" s="80"/>
      <c r="F19" s="80"/>
      <c r="G19" s="81"/>
      <c r="N19" s="12"/>
    </row>
    <row r="20" spans="2:19" ht="13.5" customHeight="1" x14ac:dyDescent="0.2">
      <c r="B20" s="4"/>
      <c r="C20" s="4" t="s">
        <v>10</v>
      </c>
      <c r="F20" s="74">
        <v>0.4</v>
      </c>
      <c r="G20" s="75"/>
      <c r="H20" s="82" t="s">
        <v>34</v>
      </c>
      <c r="I20" s="70"/>
      <c r="J20" s="70"/>
      <c r="K20" s="83">
        <v>16</v>
      </c>
      <c r="L20" s="83"/>
      <c r="N20" s="12"/>
    </row>
    <row r="21" spans="2:19" ht="13.5" customHeight="1" x14ac:dyDescent="0.2">
      <c r="B21" s="4"/>
      <c r="C21" s="4" t="s">
        <v>11</v>
      </c>
      <c r="F21" s="74">
        <v>0.3</v>
      </c>
      <c r="G21" s="75"/>
      <c r="H21" s="82"/>
      <c r="I21" s="70"/>
      <c r="J21" s="70"/>
      <c r="K21" s="83"/>
      <c r="L21" s="83"/>
      <c r="N21" s="12"/>
    </row>
    <row r="22" spans="2:19" ht="13.5" customHeight="1" x14ac:dyDescent="0.2">
      <c r="B22" s="4"/>
      <c r="C22" s="4" t="s">
        <v>12</v>
      </c>
      <c r="F22" s="74">
        <v>0.2</v>
      </c>
      <c r="G22" s="75"/>
      <c r="N22" s="12"/>
    </row>
    <row r="23" spans="2:19" ht="13.5" customHeight="1" x14ac:dyDescent="0.2">
      <c r="B23" s="4"/>
      <c r="C23" s="4" t="s">
        <v>13</v>
      </c>
      <c r="F23" s="74">
        <v>0.1</v>
      </c>
      <c r="G23" s="75"/>
      <c r="N23" s="12"/>
    </row>
    <row r="24" spans="2:19" ht="13.5" customHeight="1" thickBot="1" x14ac:dyDescent="0.25">
      <c r="B24" s="4"/>
      <c r="C24" s="5" t="s">
        <v>14</v>
      </c>
      <c r="D24" s="6"/>
      <c r="E24" s="6"/>
      <c r="F24" s="98">
        <v>0.05</v>
      </c>
      <c r="G24" s="99"/>
      <c r="N24" s="12"/>
    </row>
    <row r="25" spans="2:19" ht="13.5" customHeight="1" x14ac:dyDescent="0.2">
      <c r="B25" s="4"/>
      <c r="N25" s="12"/>
    </row>
    <row r="26" spans="2:19" ht="13.5" customHeight="1" x14ac:dyDescent="0.2">
      <c r="B26" s="4"/>
      <c r="C26" s="1" t="s">
        <v>15</v>
      </c>
      <c r="E26" s="100">
        <f>((D30*((10^((D27*LOG(K15))+D28))-D29))+D31)*(10^((D27*LOG(K15))+D28))</f>
        <v>2.5261124400434522E-2</v>
      </c>
      <c r="F26" s="101"/>
      <c r="N26" s="12"/>
    </row>
    <row r="27" spans="2:19" ht="13.5" customHeight="1" x14ac:dyDescent="0.2">
      <c r="B27" s="4"/>
      <c r="C27" s="8" t="s">
        <v>16</v>
      </c>
      <c r="D27" s="2">
        <v>-0.18</v>
      </c>
      <c r="N27" s="12"/>
    </row>
    <row r="28" spans="2:19" ht="13.5" customHeight="1" x14ac:dyDescent="0.2">
      <c r="B28" s="4"/>
      <c r="C28" s="8" t="s">
        <v>17</v>
      </c>
      <c r="D28" s="2">
        <v>-1.1399999999999999</v>
      </c>
      <c r="J28" s="15" t="s">
        <v>22</v>
      </c>
      <c r="K28" s="84">
        <f>+K11*K15*E26*2500</f>
        <v>9979.3061498940551</v>
      </c>
      <c r="L28" s="84"/>
      <c r="N28" s="12"/>
    </row>
    <row r="29" spans="2:19" ht="13.5" customHeight="1" x14ac:dyDescent="0.2">
      <c r="B29" s="4"/>
      <c r="C29" s="8" t="s">
        <v>18</v>
      </c>
      <c r="D29" s="9">
        <v>2.3400000000000001E-2</v>
      </c>
      <c r="J29" s="15" t="s">
        <v>23</v>
      </c>
      <c r="K29" s="84">
        <f>IF(K20&gt;=2,K28*0.4,0)</f>
        <v>3991.722459957622</v>
      </c>
      <c r="L29" s="84"/>
      <c r="N29" s="12"/>
    </row>
    <row r="30" spans="2:19" ht="13.5" customHeight="1" x14ac:dyDescent="0.2">
      <c r="B30" s="4"/>
      <c r="C30" s="8" t="s">
        <v>19</v>
      </c>
      <c r="D30" s="2">
        <v>17.34</v>
      </c>
      <c r="J30" s="15" t="s">
        <v>24</v>
      </c>
      <c r="K30" s="84">
        <f>IF(K20&gt;=3,K28*0.3,0)</f>
        <v>2993.7918449682165</v>
      </c>
      <c r="L30" s="84"/>
      <c r="N30" s="12"/>
    </row>
    <row r="31" spans="2:19" ht="13.5" customHeight="1" x14ac:dyDescent="0.2">
      <c r="B31" s="4"/>
      <c r="C31" s="8" t="s">
        <v>20</v>
      </c>
      <c r="D31" s="2">
        <v>0.85</v>
      </c>
      <c r="J31" s="15" t="s">
        <v>25</v>
      </c>
      <c r="K31" s="84">
        <f>IF(K20&gt;=4,K28*0.2,0)</f>
        <v>1995.861229978811</v>
      </c>
      <c r="L31" s="84"/>
      <c r="N31" s="12"/>
    </row>
    <row r="32" spans="2:19" ht="13.5" customHeight="1" x14ac:dyDescent="0.2">
      <c r="B32" s="4"/>
      <c r="J32" s="15" t="s">
        <v>26</v>
      </c>
      <c r="K32" s="84">
        <f>IF(K20&gt;=5,K28*0.1,0)</f>
        <v>997.93061498940551</v>
      </c>
      <c r="L32" s="84"/>
      <c r="N32" s="12"/>
    </row>
    <row r="33" spans="2:14" ht="13.5" customHeight="1" x14ac:dyDescent="0.2">
      <c r="B33" s="4"/>
      <c r="J33" s="15" t="s">
        <v>27</v>
      </c>
      <c r="K33" s="85">
        <f>IF(K20&gt;=6,0.05*(K20-5)*K28,0)</f>
        <v>5488.6183824417303</v>
      </c>
      <c r="L33" s="85"/>
      <c r="N33" s="12"/>
    </row>
    <row r="34" spans="2:14" ht="13.5" customHeight="1" thickBot="1" x14ac:dyDescent="0.25">
      <c r="B34" s="4"/>
      <c r="J34" s="15"/>
      <c r="N34" s="12"/>
    </row>
    <row r="35" spans="2:14" ht="13.5" customHeight="1" x14ac:dyDescent="0.2">
      <c r="B35" s="4"/>
      <c r="F35" s="86" t="s">
        <v>21</v>
      </c>
      <c r="G35" s="87"/>
      <c r="H35" s="87"/>
      <c r="I35" s="88"/>
      <c r="J35" s="92">
        <f>ROUND(SUM(K28:L33),0)</f>
        <v>25447</v>
      </c>
      <c r="K35" s="93"/>
      <c r="L35" s="94"/>
      <c r="N35" s="12"/>
    </row>
    <row r="36" spans="2:14" ht="13.5" customHeight="1" thickBot="1" x14ac:dyDescent="0.25">
      <c r="B36" s="4"/>
      <c r="F36" s="89"/>
      <c r="G36" s="90"/>
      <c r="H36" s="90"/>
      <c r="I36" s="91"/>
      <c r="J36" s="95"/>
      <c r="K36" s="96"/>
      <c r="L36" s="97"/>
      <c r="N36" s="12"/>
    </row>
    <row r="37" spans="2:14" ht="13.5" customHeight="1" x14ac:dyDescent="0.2">
      <c r="B37" s="4"/>
      <c r="N37" s="12"/>
    </row>
    <row r="38" spans="2:14" ht="13.5" customHeight="1" x14ac:dyDescent="0.2">
      <c r="B38" s="4"/>
      <c r="C38" s="2" t="s">
        <v>36</v>
      </c>
      <c r="K38" s="17"/>
      <c r="L38" s="16"/>
      <c r="N38" s="12"/>
    </row>
    <row r="39" spans="2:14" ht="13.5" customHeight="1" x14ac:dyDescent="0.2">
      <c r="B39" s="4"/>
      <c r="C39" s="2" t="s">
        <v>37</v>
      </c>
      <c r="N39" s="12"/>
    </row>
    <row r="40" spans="2:14" ht="13.5" customHeight="1" x14ac:dyDescent="0.2">
      <c r="B40" s="4"/>
      <c r="C40" s="2" t="s">
        <v>38</v>
      </c>
      <c r="N40" s="12"/>
    </row>
    <row r="41" spans="2:14" ht="13.5" customHeight="1" x14ac:dyDescent="0.2">
      <c r="B41" s="4"/>
      <c r="C41" s="2" t="s">
        <v>39</v>
      </c>
      <c r="N41" s="12"/>
    </row>
    <row r="42" spans="2:14" ht="13.5" customHeight="1" x14ac:dyDescent="0.2">
      <c r="B42" s="4"/>
      <c r="C42" s="2" t="s">
        <v>40</v>
      </c>
      <c r="N42" s="12"/>
    </row>
    <row r="43" spans="2:14" ht="13.5" customHeight="1" thickBot="1" x14ac:dyDescent="0.25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4"/>
    </row>
    <row r="44" spans="2:14" ht="13.5" customHeight="1" x14ac:dyDescent="0.2"/>
  </sheetData>
  <mergeCells count="36">
    <mergeCell ref="K32:L32"/>
    <mergeCell ref="K33:L33"/>
    <mergeCell ref="F35:I36"/>
    <mergeCell ref="J35:L36"/>
    <mergeCell ref="F24:G24"/>
    <mergeCell ref="E26:F26"/>
    <mergeCell ref="K28:L28"/>
    <mergeCell ref="K29:L29"/>
    <mergeCell ref="K30:L30"/>
    <mergeCell ref="K31:L31"/>
    <mergeCell ref="F23:G23"/>
    <mergeCell ref="C14:E14"/>
    <mergeCell ref="I15:J16"/>
    <mergeCell ref="K15:L16"/>
    <mergeCell ref="C16:E16"/>
    <mergeCell ref="C17:E17"/>
    <mergeCell ref="C19:G19"/>
    <mergeCell ref="F20:G20"/>
    <mergeCell ref="H20:J21"/>
    <mergeCell ref="K20:L21"/>
    <mergeCell ref="F21:G21"/>
    <mergeCell ref="F22:G22"/>
    <mergeCell ref="C13:E13"/>
    <mergeCell ref="B2:N3"/>
    <mergeCell ref="C4:N4"/>
    <mergeCell ref="I5:N6"/>
    <mergeCell ref="C8:E8"/>
    <mergeCell ref="F8:G8"/>
    <mergeCell ref="I8:J9"/>
    <mergeCell ref="K8:N9"/>
    <mergeCell ref="C9:E9"/>
    <mergeCell ref="C10:E10"/>
    <mergeCell ref="C11:E11"/>
    <mergeCell ref="I11:J12"/>
    <mergeCell ref="K11:L12"/>
    <mergeCell ref="C12:E12"/>
  </mergeCells>
  <printOptions horizontalCentered="1" verticalCentered="1"/>
  <pageMargins left="0.78740157480314965" right="0.39370078740157483" top="1" bottom="1" header="0" footer="0"/>
  <pageSetup scale="99" fitToHeight="0" orientation="portrait" r:id="rId1"/>
  <headerFooter alignWithMargins="0">
    <oddFooter>&amp;R&amp;"Georgia,Normal"&amp;P de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>
              <from>
                <xdr:col>6</xdr:col>
                <xdr:colOff>137160</xdr:colOff>
                <xdr:row>24</xdr:row>
                <xdr:rowOff>106680</xdr:rowOff>
              </from>
              <to>
                <xdr:col>13</xdr:col>
                <xdr:colOff>60960</xdr:colOff>
                <xdr:row>26</xdr:row>
                <xdr:rowOff>30480</xdr:rowOff>
              </to>
            </anchor>
          </objectPr>
        </oleObject>
      </mc:Choice>
      <mc:Fallback>
        <oleObject progId="Equation.3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P44"/>
  <sheetViews>
    <sheetView topLeftCell="A15" zoomScaleNormal="100" zoomScaleSheetLayoutView="100" workbookViewId="0">
      <selection activeCell="IR13" sqref="IR13"/>
    </sheetView>
  </sheetViews>
  <sheetFormatPr baseColWidth="10" defaultColWidth="11.85546875" defaultRowHeight="10.199999999999999" x14ac:dyDescent="0.2"/>
  <cols>
    <col min="1" max="1" width="2.85546875" style="2" customWidth="1"/>
    <col min="2" max="2" width="2" style="2" customWidth="1"/>
    <col min="3" max="4" width="9" style="2" customWidth="1"/>
    <col min="5" max="5" width="14" style="2" customWidth="1"/>
    <col min="6" max="6" width="9" style="2" customWidth="1"/>
    <col min="7" max="7" width="10.5703125" style="2" customWidth="1"/>
    <col min="8" max="10" width="9" style="2" customWidth="1"/>
    <col min="11" max="11" width="11.85546875" style="2" customWidth="1"/>
    <col min="12" max="12" width="12.42578125" style="2" customWidth="1"/>
    <col min="13" max="13" width="2.42578125" style="2" customWidth="1"/>
    <col min="14" max="14" width="9" style="2" customWidth="1"/>
    <col min="15" max="15" width="2.85546875" style="2" customWidth="1"/>
    <col min="16" max="250" width="0" style="2" hidden="1" customWidth="1"/>
    <col min="251" max="16384" width="11.85546875" style="2"/>
  </cols>
  <sheetData>
    <row r="1" spans="2:250" ht="10.8" thickBot="1" x14ac:dyDescent="0.25">
      <c r="IO1" s="10">
        <v>100000</v>
      </c>
      <c r="IP1" s="11">
        <f>+(($D$30*((10^(($D$27*LOG(IO1))+$D$28))-$D$29))+$D$31)*(10^(($D$27*LOG(IO1))+$D$28))</f>
        <v>5.4938318122802919E-3</v>
      </c>
    </row>
    <row r="2" spans="2:250" x14ac:dyDescent="0.2">
      <c r="B2" s="58" t="s">
        <v>29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</row>
    <row r="3" spans="2:250" x14ac:dyDescent="0.2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2:250" ht="15" x14ac:dyDescent="0.2">
      <c r="B4" s="26"/>
      <c r="C4" s="64" t="s">
        <v>35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2:250" ht="13.5" customHeight="1" x14ac:dyDescent="0.2">
      <c r="B5" s="4"/>
      <c r="I5" s="66" t="s">
        <v>33</v>
      </c>
      <c r="J5" s="66"/>
      <c r="K5" s="66"/>
      <c r="L5" s="66"/>
      <c r="M5" s="66"/>
      <c r="N5" s="67"/>
    </row>
    <row r="6" spans="2:250" ht="13.5" customHeight="1" x14ac:dyDescent="0.25">
      <c r="B6" s="4"/>
      <c r="C6" s="7"/>
      <c r="I6" s="66"/>
      <c r="J6" s="66"/>
      <c r="K6" s="66"/>
      <c r="L6" s="66"/>
      <c r="M6" s="66"/>
      <c r="N6" s="67"/>
    </row>
    <row r="7" spans="2:250" ht="13.5" customHeight="1" thickBot="1" x14ac:dyDescent="0.25">
      <c r="B7" s="13"/>
      <c r="F7" s="3"/>
      <c r="H7" s="1"/>
      <c r="N7" s="12"/>
    </row>
    <row r="8" spans="2:250" ht="13.5" customHeight="1" thickBot="1" x14ac:dyDescent="0.3">
      <c r="B8" s="13"/>
      <c r="C8" s="68" t="s">
        <v>0</v>
      </c>
      <c r="D8" s="68"/>
      <c r="E8" s="68"/>
      <c r="F8" s="69" t="s">
        <v>28</v>
      </c>
      <c r="G8" s="69"/>
      <c r="I8" s="70" t="s">
        <v>32</v>
      </c>
      <c r="J8" s="70"/>
      <c r="K8" s="71" t="s">
        <v>41</v>
      </c>
      <c r="L8" s="71"/>
      <c r="M8" s="71"/>
      <c r="N8" s="72"/>
    </row>
    <row r="9" spans="2:250" ht="13.5" customHeight="1" x14ac:dyDescent="0.2">
      <c r="B9" s="13"/>
      <c r="C9" s="56" t="s">
        <v>1</v>
      </c>
      <c r="D9" s="56"/>
      <c r="E9" s="57"/>
      <c r="F9" s="18">
        <v>1</v>
      </c>
      <c r="G9" s="19">
        <v>1.2</v>
      </c>
      <c r="I9" s="70"/>
      <c r="J9" s="70"/>
      <c r="K9" s="71"/>
      <c r="L9" s="71"/>
      <c r="M9" s="71"/>
      <c r="N9" s="72"/>
    </row>
    <row r="10" spans="2:250" ht="13.5" customHeight="1" x14ac:dyDescent="0.2">
      <c r="B10" s="4"/>
      <c r="C10" s="56" t="s">
        <v>2</v>
      </c>
      <c r="D10" s="56"/>
      <c r="E10" s="57"/>
      <c r="F10" s="20">
        <v>1.2</v>
      </c>
      <c r="G10" s="21">
        <v>1.6</v>
      </c>
      <c r="N10" s="12"/>
      <c r="R10" s="24"/>
      <c r="S10" s="24"/>
    </row>
    <row r="11" spans="2:250" ht="13.5" customHeight="1" x14ac:dyDescent="0.2">
      <c r="B11" s="13"/>
      <c r="C11" s="56" t="s">
        <v>3</v>
      </c>
      <c r="D11" s="56"/>
      <c r="E11" s="57"/>
      <c r="F11" s="20">
        <v>0.8</v>
      </c>
      <c r="G11" s="21">
        <v>1.2</v>
      </c>
      <c r="I11" s="71" t="s">
        <v>28</v>
      </c>
      <c r="J11" s="71"/>
      <c r="K11" s="73">
        <v>1.2</v>
      </c>
      <c r="L11" s="73"/>
      <c r="N11" s="12"/>
      <c r="R11" s="24"/>
      <c r="S11" s="24"/>
    </row>
    <row r="12" spans="2:250" ht="13.5" customHeight="1" x14ac:dyDescent="0.2">
      <c r="B12" s="4"/>
      <c r="C12" s="56" t="s">
        <v>4</v>
      </c>
      <c r="D12" s="56"/>
      <c r="E12" s="57"/>
      <c r="F12" s="20">
        <v>0.6</v>
      </c>
      <c r="G12" s="21">
        <v>0.8</v>
      </c>
      <c r="I12" s="71"/>
      <c r="J12" s="71"/>
      <c r="K12" s="73"/>
      <c r="L12" s="73"/>
      <c r="N12" s="12"/>
      <c r="R12" s="24"/>
      <c r="S12" s="24"/>
    </row>
    <row r="13" spans="2:250" ht="13.5" customHeight="1" x14ac:dyDescent="0.2">
      <c r="B13" s="4"/>
      <c r="C13" s="56" t="s">
        <v>5</v>
      </c>
      <c r="D13" s="56"/>
      <c r="E13" s="57"/>
      <c r="F13" s="20">
        <v>0.72</v>
      </c>
      <c r="G13" s="21">
        <v>1</v>
      </c>
      <c r="N13" s="12"/>
      <c r="R13" s="24"/>
      <c r="S13" s="24"/>
    </row>
    <row r="14" spans="2:250" ht="13.5" customHeight="1" x14ac:dyDescent="0.2">
      <c r="B14" s="4"/>
      <c r="C14" s="56" t="s">
        <v>6</v>
      </c>
      <c r="D14" s="56"/>
      <c r="E14" s="57"/>
      <c r="F14" s="20">
        <v>0.48</v>
      </c>
      <c r="G14" s="21">
        <v>0.72</v>
      </c>
      <c r="N14" s="12"/>
      <c r="R14" s="24"/>
      <c r="S14" s="24"/>
    </row>
    <row r="15" spans="2:250" ht="13.5" customHeight="1" x14ac:dyDescent="0.2">
      <c r="B15" s="4"/>
      <c r="C15" s="27" t="s">
        <v>30</v>
      </c>
      <c r="D15" s="25"/>
      <c r="E15" s="25"/>
      <c r="F15" s="20">
        <v>1</v>
      </c>
      <c r="G15" s="21">
        <v>1.8</v>
      </c>
      <c r="I15" s="70" t="s">
        <v>31</v>
      </c>
      <c r="J15" s="70"/>
      <c r="K15" s="76">
        <v>24817.26</v>
      </c>
      <c r="L15" s="76"/>
      <c r="N15" s="12"/>
      <c r="R15" s="24"/>
      <c r="S15" s="24"/>
    </row>
    <row r="16" spans="2:250" ht="13.5" customHeight="1" x14ac:dyDescent="0.2">
      <c r="B16" s="4"/>
      <c r="C16" s="56" t="s">
        <v>7</v>
      </c>
      <c r="D16" s="56"/>
      <c r="E16" s="57"/>
      <c r="F16" s="20">
        <v>1.4</v>
      </c>
      <c r="G16" s="21">
        <v>1.8</v>
      </c>
      <c r="I16" s="70"/>
      <c r="J16" s="70"/>
      <c r="K16" s="76"/>
      <c r="L16" s="76"/>
      <c r="N16" s="12"/>
      <c r="R16" s="24"/>
      <c r="S16" s="24"/>
    </row>
    <row r="17" spans="2:19" ht="13.5" customHeight="1" thickBot="1" x14ac:dyDescent="0.25">
      <c r="B17" s="4"/>
      <c r="C17" s="77" t="s">
        <v>8</v>
      </c>
      <c r="D17" s="77"/>
      <c r="E17" s="78"/>
      <c r="F17" s="22">
        <v>0.6</v>
      </c>
      <c r="G17" s="23">
        <v>0.8</v>
      </c>
      <c r="N17" s="12"/>
      <c r="R17" s="24"/>
      <c r="S17" s="24"/>
    </row>
    <row r="18" spans="2:19" ht="13.5" customHeight="1" thickBot="1" x14ac:dyDescent="0.25">
      <c r="B18" s="4"/>
      <c r="N18" s="12"/>
    </row>
    <row r="19" spans="2:19" ht="13.5" customHeight="1" thickBot="1" x14ac:dyDescent="0.3">
      <c r="B19" s="4"/>
      <c r="C19" s="79" t="s">
        <v>9</v>
      </c>
      <c r="D19" s="80"/>
      <c r="E19" s="80"/>
      <c r="F19" s="80"/>
      <c r="G19" s="81"/>
      <c r="N19" s="12"/>
    </row>
    <row r="20" spans="2:19" ht="13.5" customHeight="1" x14ac:dyDescent="0.2">
      <c r="B20" s="4"/>
      <c r="C20" s="4" t="s">
        <v>10</v>
      </c>
      <c r="F20" s="74">
        <v>0.4</v>
      </c>
      <c r="G20" s="75"/>
      <c r="H20" s="82" t="s">
        <v>34</v>
      </c>
      <c r="I20" s="70"/>
      <c r="J20" s="70"/>
      <c r="K20" s="83">
        <v>1</v>
      </c>
      <c r="L20" s="83"/>
      <c r="N20" s="12"/>
    </row>
    <row r="21" spans="2:19" ht="13.5" customHeight="1" x14ac:dyDescent="0.2">
      <c r="B21" s="4"/>
      <c r="C21" s="4" t="s">
        <v>11</v>
      </c>
      <c r="F21" s="74">
        <v>0.3</v>
      </c>
      <c r="G21" s="75"/>
      <c r="H21" s="82"/>
      <c r="I21" s="70"/>
      <c r="J21" s="70"/>
      <c r="K21" s="83"/>
      <c r="L21" s="83"/>
      <c r="N21" s="12"/>
    </row>
    <row r="22" spans="2:19" ht="13.5" customHeight="1" x14ac:dyDescent="0.2">
      <c r="B22" s="4"/>
      <c r="C22" s="4" t="s">
        <v>12</v>
      </c>
      <c r="F22" s="74">
        <v>0.2</v>
      </c>
      <c r="G22" s="75"/>
      <c r="N22" s="12"/>
    </row>
    <row r="23" spans="2:19" ht="13.5" customHeight="1" x14ac:dyDescent="0.2">
      <c r="B23" s="4"/>
      <c r="C23" s="4" t="s">
        <v>13</v>
      </c>
      <c r="F23" s="74">
        <v>0.1</v>
      </c>
      <c r="G23" s="75"/>
      <c r="N23" s="12"/>
    </row>
    <row r="24" spans="2:19" ht="13.5" customHeight="1" thickBot="1" x14ac:dyDescent="0.25">
      <c r="B24" s="4"/>
      <c r="C24" s="5" t="s">
        <v>14</v>
      </c>
      <c r="D24" s="6"/>
      <c r="E24" s="6"/>
      <c r="F24" s="98">
        <v>0.05</v>
      </c>
      <c r="G24" s="99"/>
      <c r="N24" s="12"/>
    </row>
    <row r="25" spans="2:19" ht="13.5" customHeight="1" x14ac:dyDescent="0.2">
      <c r="B25" s="4"/>
      <c r="N25" s="12"/>
    </row>
    <row r="26" spans="2:19" ht="13.5" customHeight="1" x14ac:dyDescent="0.2">
      <c r="B26" s="4"/>
      <c r="C26" s="1" t="s">
        <v>15</v>
      </c>
      <c r="E26" s="100">
        <f>((D30*((10^((D27*LOG(K15))+D28))-D29))+D31)*(10^((D27*LOG(K15))+D28))</f>
        <v>7.588717702460477E-3</v>
      </c>
      <c r="F26" s="101"/>
      <c r="N26" s="12"/>
    </row>
    <row r="27" spans="2:19" ht="13.5" customHeight="1" x14ac:dyDescent="0.2">
      <c r="B27" s="4"/>
      <c r="C27" s="8" t="s">
        <v>16</v>
      </c>
      <c r="D27" s="2">
        <v>-0.18</v>
      </c>
      <c r="N27" s="12"/>
    </row>
    <row r="28" spans="2:19" ht="13.5" customHeight="1" x14ac:dyDescent="0.2">
      <c r="B28" s="4"/>
      <c r="C28" s="8" t="s">
        <v>17</v>
      </c>
      <c r="D28" s="2">
        <v>-1.1399999999999999</v>
      </c>
      <c r="J28" s="15" t="s">
        <v>22</v>
      </c>
      <c r="K28" s="84">
        <f>+K11*K15*E26*2500</f>
        <v>564993.54086569289</v>
      </c>
      <c r="L28" s="84"/>
      <c r="N28" s="12"/>
    </row>
    <row r="29" spans="2:19" ht="13.5" customHeight="1" x14ac:dyDescent="0.2">
      <c r="B29" s="4"/>
      <c r="C29" s="8" t="s">
        <v>18</v>
      </c>
      <c r="D29" s="9">
        <v>2.3400000000000001E-2</v>
      </c>
      <c r="J29" s="15" t="s">
        <v>23</v>
      </c>
      <c r="K29" s="84">
        <f>IF(K20&gt;=2,K28*0.4,0)</f>
        <v>0</v>
      </c>
      <c r="L29" s="84"/>
      <c r="N29" s="12"/>
    </row>
    <row r="30" spans="2:19" ht="13.5" customHeight="1" x14ac:dyDescent="0.2">
      <c r="B30" s="4"/>
      <c r="C30" s="8" t="s">
        <v>19</v>
      </c>
      <c r="D30" s="2">
        <v>17.34</v>
      </c>
      <c r="J30" s="15" t="s">
        <v>24</v>
      </c>
      <c r="K30" s="84">
        <f>IF(K20&gt;=3,K28*0.3,0)</f>
        <v>0</v>
      </c>
      <c r="L30" s="84"/>
      <c r="N30" s="12"/>
    </row>
    <row r="31" spans="2:19" ht="13.5" customHeight="1" x14ac:dyDescent="0.2">
      <c r="B31" s="4"/>
      <c r="C31" s="8" t="s">
        <v>20</v>
      </c>
      <c r="D31" s="2">
        <v>0.85</v>
      </c>
      <c r="J31" s="15" t="s">
        <v>25</v>
      </c>
      <c r="K31" s="84">
        <f>IF(K20&gt;=4,K28*0.2,0)</f>
        <v>0</v>
      </c>
      <c r="L31" s="84"/>
      <c r="N31" s="12"/>
    </row>
    <row r="32" spans="2:19" ht="13.5" customHeight="1" x14ac:dyDescent="0.2">
      <c r="B32" s="4"/>
      <c r="J32" s="15" t="s">
        <v>26</v>
      </c>
      <c r="K32" s="84">
        <f>IF(K20&gt;=5,K28*0.1,0)</f>
        <v>0</v>
      </c>
      <c r="L32" s="84"/>
      <c r="N32" s="12"/>
    </row>
    <row r="33" spans="2:14" ht="13.5" customHeight="1" x14ac:dyDescent="0.2">
      <c r="B33" s="4"/>
      <c r="J33" s="15" t="s">
        <v>27</v>
      </c>
      <c r="K33" s="85">
        <f>IF(K20&gt;=6,0.05*(K20-5)*K28,0)</f>
        <v>0</v>
      </c>
      <c r="L33" s="85"/>
      <c r="N33" s="12"/>
    </row>
    <row r="34" spans="2:14" ht="13.5" customHeight="1" thickBot="1" x14ac:dyDescent="0.25">
      <c r="B34" s="4"/>
      <c r="J34" s="15"/>
      <c r="N34" s="12"/>
    </row>
    <row r="35" spans="2:14" ht="13.5" customHeight="1" x14ac:dyDescent="0.2">
      <c r="B35" s="4"/>
      <c r="F35" s="86" t="s">
        <v>21</v>
      </c>
      <c r="G35" s="87"/>
      <c r="H35" s="87"/>
      <c r="I35" s="88"/>
      <c r="J35" s="92">
        <f>ROUND(SUM(K28:L33),0)</f>
        <v>564994</v>
      </c>
      <c r="K35" s="93"/>
      <c r="L35" s="94"/>
      <c r="N35" s="12"/>
    </row>
    <row r="36" spans="2:14" ht="13.5" customHeight="1" thickBot="1" x14ac:dyDescent="0.25">
      <c r="B36" s="4"/>
      <c r="F36" s="89"/>
      <c r="G36" s="90"/>
      <c r="H36" s="90"/>
      <c r="I36" s="91"/>
      <c r="J36" s="95"/>
      <c r="K36" s="96"/>
      <c r="L36" s="97"/>
      <c r="N36" s="12"/>
    </row>
    <row r="37" spans="2:14" ht="13.5" customHeight="1" x14ac:dyDescent="0.2">
      <c r="B37" s="4"/>
      <c r="N37" s="12"/>
    </row>
    <row r="38" spans="2:14" ht="13.5" customHeight="1" x14ac:dyDescent="0.2">
      <c r="B38" s="4"/>
      <c r="C38" s="2" t="s">
        <v>36</v>
      </c>
      <c r="K38" s="17"/>
      <c r="L38" s="16"/>
      <c r="N38" s="12"/>
    </row>
    <row r="39" spans="2:14" ht="13.5" customHeight="1" x14ac:dyDescent="0.2">
      <c r="B39" s="4"/>
      <c r="C39" s="2" t="s">
        <v>37</v>
      </c>
      <c r="N39" s="12"/>
    </row>
    <row r="40" spans="2:14" ht="13.5" customHeight="1" x14ac:dyDescent="0.2">
      <c r="B40" s="4"/>
      <c r="C40" s="2" t="s">
        <v>38</v>
      </c>
      <c r="N40" s="12"/>
    </row>
    <row r="41" spans="2:14" ht="13.5" customHeight="1" x14ac:dyDescent="0.2">
      <c r="B41" s="4"/>
      <c r="C41" s="2" t="s">
        <v>39</v>
      </c>
      <c r="N41" s="12"/>
    </row>
    <row r="42" spans="2:14" ht="13.5" customHeight="1" x14ac:dyDescent="0.2">
      <c r="B42" s="4"/>
      <c r="C42" s="2" t="s">
        <v>40</v>
      </c>
      <c r="N42" s="12"/>
    </row>
    <row r="43" spans="2:14" ht="13.5" customHeight="1" thickBot="1" x14ac:dyDescent="0.25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4"/>
    </row>
    <row r="44" spans="2:14" ht="13.5" customHeight="1" x14ac:dyDescent="0.2"/>
  </sheetData>
  <mergeCells count="36">
    <mergeCell ref="K32:L32"/>
    <mergeCell ref="K33:L33"/>
    <mergeCell ref="F35:I36"/>
    <mergeCell ref="J35:L36"/>
    <mergeCell ref="F24:G24"/>
    <mergeCell ref="E26:F26"/>
    <mergeCell ref="K28:L28"/>
    <mergeCell ref="K29:L29"/>
    <mergeCell ref="K30:L30"/>
    <mergeCell ref="K31:L31"/>
    <mergeCell ref="F23:G23"/>
    <mergeCell ref="C14:E14"/>
    <mergeCell ref="I15:J16"/>
    <mergeCell ref="K15:L16"/>
    <mergeCell ref="C16:E16"/>
    <mergeCell ref="C17:E17"/>
    <mergeCell ref="C19:G19"/>
    <mergeCell ref="F20:G20"/>
    <mergeCell ref="H20:J21"/>
    <mergeCell ref="K20:L21"/>
    <mergeCell ref="F21:G21"/>
    <mergeCell ref="F22:G22"/>
    <mergeCell ref="C13:E13"/>
    <mergeCell ref="B2:N3"/>
    <mergeCell ref="C4:N4"/>
    <mergeCell ref="I5:N6"/>
    <mergeCell ref="C8:E8"/>
    <mergeCell ref="F8:G8"/>
    <mergeCell ref="I8:J9"/>
    <mergeCell ref="K8:N9"/>
    <mergeCell ref="C9:E9"/>
    <mergeCell ref="C10:E10"/>
    <mergeCell ref="C11:E11"/>
    <mergeCell ref="I11:J12"/>
    <mergeCell ref="K11:L12"/>
    <mergeCell ref="C12:E12"/>
  </mergeCells>
  <printOptions horizontalCentered="1" verticalCentered="1"/>
  <pageMargins left="0.78740157480314965" right="0.39370078740157483" top="1" bottom="1" header="0" footer="0"/>
  <pageSetup scale="99" fitToHeight="0" orientation="portrait" r:id="rId1"/>
  <headerFooter alignWithMargins="0">
    <oddFooter>&amp;R&amp;"Georgia,Normal"&amp;P de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3073" r:id="rId4">
          <objectPr defaultSize="0" autoPict="0" r:id="rId5">
            <anchor moveWithCells="1">
              <from>
                <xdr:col>6</xdr:col>
                <xdr:colOff>137160</xdr:colOff>
                <xdr:row>24</xdr:row>
                <xdr:rowOff>106680</xdr:rowOff>
              </from>
              <to>
                <xdr:col>13</xdr:col>
                <xdr:colOff>60960</xdr:colOff>
                <xdr:row>26</xdr:row>
                <xdr:rowOff>30480</xdr:rowOff>
              </to>
            </anchor>
          </objectPr>
        </oleObject>
      </mc:Choice>
      <mc:Fallback>
        <oleObject progId="Equation.3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P44"/>
  <sheetViews>
    <sheetView view="pageBreakPreview" workbookViewId="0">
      <selection activeCell="IR19" sqref="IR19"/>
    </sheetView>
  </sheetViews>
  <sheetFormatPr baseColWidth="10" defaultColWidth="11.85546875" defaultRowHeight="10.199999999999999" x14ac:dyDescent="0.2"/>
  <cols>
    <col min="1" max="1" width="2.85546875" style="2" customWidth="1"/>
    <col min="2" max="2" width="2" style="2" customWidth="1"/>
    <col min="3" max="4" width="9" style="2" customWidth="1"/>
    <col min="5" max="5" width="12.28515625" style="2" customWidth="1"/>
    <col min="6" max="6" width="9" style="2" customWidth="1"/>
    <col min="7" max="7" width="10.42578125" style="2" customWidth="1"/>
    <col min="8" max="10" width="9" style="2" customWidth="1"/>
    <col min="11" max="11" width="11.85546875" style="2" customWidth="1"/>
    <col min="12" max="12" width="12.42578125" style="2" customWidth="1"/>
    <col min="13" max="13" width="2.42578125" style="2" customWidth="1"/>
    <col min="14" max="14" width="9" style="2" customWidth="1"/>
    <col min="15" max="15" width="2.85546875" style="2" customWidth="1"/>
    <col min="16" max="250" width="0" style="2" hidden="1" customWidth="1"/>
    <col min="251" max="16384" width="11.85546875" style="2"/>
  </cols>
  <sheetData>
    <row r="1" spans="2:250" ht="10.8" thickBot="1" x14ac:dyDescent="0.25">
      <c r="IO1" s="10">
        <v>100000</v>
      </c>
      <c r="IP1" s="11">
        <f>+(($D$30*((10^(($D$27*LOG(IO1))+$D$28))-$D$29))+$D$31)*(10^(($D$27*LOG(IO1))+$D$28))</f>
        <v>5.4938318122802919E-3</v>
      </c>
    </row>
    <row r="2" spans="2:250" x14ac:dyDescent="0.2">
      <c r="B2" s="58" t="s">
        <v>29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</row>
    <row r="3" spans="2:250" x14ac:dyDescent="0.2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2:250" ht="15" x14ac:dyDescent="0.2">
      <c r="B4" s="26"/>
      <c r="C4" s="64" t="s">
        <v>35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2:250" ht="13.5" customHeight="1" x14ac:dyDescent="0.2">
      <c r="B5" s="4"/>
      <c r="I5" s="66" t="s">
        <v>33</v>
      </c>
      <c r="J5" s="66"/>
      <c r="K5" s="66"/>
      <c r="L5" s="66"/>
      <c r="M5" s="66"/>
      <c r="N5" s="67"/>
    </row>
    <row r="6" spans="2:250" ht="13.5" customHeight="1" x14ac:dyDescent="0.25">
      <c r="B6" s="4"/>
      <c r="C6" s="7"/>
      <c r="I6" s="66"/>
      <c r="J6" s="66"/>
      <c r="K6" s="66"/>
      <c r="L6" s="66"/>
      <c r="M6" s="66"/>
      <c r="N6" s="67"/>
    </row>
    <row r="7" spans="2:250" ht="13.5" customHeight="1" thickBot="1" x14ac:dyDescent="0.25">
      <c r="B7" s="13"/>
      <c r="F7" s="3"/>
      <c r="H7" s="1"/>
      <c r="N7" s="12"/>
    </row>
    <row r="8" spans="2:250" ht="13.5" customHeight="1" thickBot="1" x14ac:dyDescent="0.3">
      <c r="B8" s="13"/>
      <c r="C8" s="68" t="s">
        <v>0</v>
      </c>
      <c r="D8" s="68"/>
      <c r="E8" s="68"/>
      <c r="F8" s="69" t="s">
        <v>28</v>
      </c>
      <c r="G8" s="69"/>
      <c r="I8" s="70" t="s">
        <v>32</v>
      </c>
      <c r="J8" s="70"/>
      <c r="K8" s="71" t="s">
        <v>42</v>
      </c>
      <c r="L8" s="71"/>
      <c r="M8" s="71"/>
      <c r="N8" s="72"/>
    </row>
    <row r="9" spans="2:250" ht="13.5" customHeight="1" x14ac:dyDescent="0.2">
      <c r="B9" s="13"/>
      <c r="C9" s="56" t="s">
        <v>1</v>
      </c>
      <c r="D9" s="56"/>
      <c r="E9" s="57"/>
      <c r="F9" s="18">
        <v>1</v>
      </c>
      <c r="G9" s="19">
        <v>1.2</v>
      </c>
      <c r="I9" s="70"/>
      <c r="J9" s="70"/>
      <c r="K9" s="71"/>
      <c r="L9" s="71"/>
      <c r="M9" s="71"/>
      <c r="N9" s="72"/>
    </row>
    <row r="10" spans="2:250" ht="13.5" customHeight="1" x14ac:dyDescent="0.2">
      <c r="B10" s="4"/>
      <c r="C10" s="56" t="s">
        <v>2</v>
      </c>
      <c r="D10" s="56"/>
      <c r="E10" s="57"/>
      <c r="F10" s="20">
        <v>1.2</v>
      </c>
      <c r="G10" s="21">
        <v>1.6</v>
      </c>
      <c r="N10" s="12"/>
      <c r="R10" s="24"/>
      <c r="S10" s="24"/>
    </row>
    <row r="11" spans="2:250" ht="13.5" customHeight="1" x14ac:dyDescent="0.2">
      <c r="B11" s="13"/>
      <c r="C11" s="56" t="s">
        <v>3</v>
      </c>
      <c r="D11" s="56"/>
      <c r="E11" s="57"/>
      <c r="F11" s="20">
        <v>0.8</v>
      </c>
      <c r="G11" s="21">
        <v>1.2</v>
      </c>
      <c r="I11" s="71" t="s">
        <v>28</v>
      </c>
      <c r="J11" s="71"/>
      <c r="K11" s="73">
        <v>0.6</v>
      </c>
      <c r="L11" s="73"/>
      <c r="N11" s="12"/>
      <c r="R11" s="24"/>
      <c r="S11" s="24"/>
    </row>
    <row r="12" spans="2:250" ht="13.5" customHeight="1" x14ac:dyDescent="0.2">
      <c r="B12" s="4"/>
      <c r="C12" s="56" t="s">
        <v>4</v>
      </c>
      <c r="D12" s="56"/>
      <c r="E12" s="57"/>
      <c r="F12" s="20">
        <v>0.6</v>
      </c>
      <c r="G12" s="21">
        <v>0.8</v>
      </c>
      <c r="I12" s="71"/>
      <c r="J12" s="71"/>
      <c r="K12" s="73"/>
      <c r="L12" s="73"/>
      <c r="N12" s="12"/>
      <c r="R12" s="24"/>
      <c r="S12" s="24"/>
    </row>
    <row r="13" spans="2:250" ht="13.5" customHeight="1" x14ac:dyDescent="0.2">
      <c r="B13" s="4"/>
      <c r="C13" s="56" t="s">
        <v>5</v>
      </c>
      <c r="D13" s="56"/>
      <c r="E13" s="57"/>
      <c r="F13" s="20">
        <v>0.72</v>
      </c>
      <c r="G13" s="21">
        <v>1</v>
      </c>
      <c r="N13" s="12"/>
      <c r="R13" s="24"/>
      <c r="S13" s="24"/>
    </row>
    <row r="14" spans="2:250" ht="13.5" customHeight="1" x14ac:dyDescent="0.2">
      <c r="B14" s="4"/>
      <c r="C14" s="56" t="s">
        <v>6</v>
      </c>
      <c r="D14" s="56"/>
      <c r="E14" s="57"/>
      <c r="F14" s="20">
        <v>0.48</v>
      </c>
      <c r="G14" s="21">
        <v>0.72</v>
      </c>
      <c r="N14" s="12"/>
      <c r="R14" s="24"/>
      <c r="S14" s="24"/>
    </row>
    <row r="15" spans="2:250" ht="13.5" customHeight="1" x14ac:dyDescent="0.2">
      <c r="B15" s="4"/>
      <c r="C15" s="27" t="s">
        <v>30</v>
      </c>
      <c r="D15" s="25"/>
      <c r="E15" s="25"/>
      <c r="F15" s="20">
        <v>1</v>
      </c>
      <c r="G15" s="21">
        <v>1.8</v>
      </c>
      <c r="I15" s="70" t="s">
        <v>31</v>
      </c>
      <c r="J15" s="70"/>
      <c r="K15" s="76">
        <v>14327.58</v>
      </c>
      <c r="L15" s="76"/>
      <c r="N15" s="12"/>
      <c r="R15" s="24"/>
      <c r="S15" s="24"/>
    </row>
    <row r="16" spans="2:250" ht="13.5" customHeight="1" x14ac:dyDescent="0.2">
      <c r="B16" s="4"/>
      <c r="C16" s="56" t="s">
        <v>7</v>
      </c>
      <c r="D16" s="56"/>
      <c r="E16" s="57"/>
      <c r="F16" s="20">
        <v>1.4</v>
      </c>
      <c r="G16" s="21">
        <v>1.8</v>
      </c>
      <c r="I16" s="70"/>
      <c r="J16" s="70"/>
      <c r="K16" s="76"/>
      <c r="L16" s="76"/>
      <c r="N16" s="12"/>
      <c r="R16" s="24"/>
      <c r="S16" s="24"/>
    </row>
    <row r="17" spans="2:19" ht="13.5" customHeight="1" thickBot="1" x14ac:dyDescent="0.25">
      <c r="B17" s="4"/>
      <c r="C17" s="77" t="s">
        <v>8</v>
      </c>
      <c r="D17" s="77"/>
      <c r="E17" s="78"/>
      <c r="F17" s="22">
        <v>0.6</v>
      </c>
      <c r="G17" s="23">
        <v>0.8</v>
      </c>
      <c r="N17" s="12"/>
      <c r="R17" s="24"/>
      <c r="S17" s="24"/>
    </row>
    <row r="18" spans="2:19" ht="13.5" customHeight="1" thickBot="1" x14ac:dyDescent="0.25">
      <c r="B18" s="4"/>
      <c r="N18" s="12"/>
    </row>
    <row r="19" spans="2:19" ht="13.5" customHeight="1" thickBot="1" x14ac:dyDescent="0.3">
      <c r="B19" s="4"/>
      <c r="C19" s="79" t="s">
        <v>9</v>
      </c>
      <c r="D19" s="80"/>
      <c r="E19" s="80"/>
      <c r="F19" s="80"/>
      <c r="G19" s="81"/>
      <c r="N19" s="12"/>
    </row>
    <row r="20" spans="2:19" ht="13.5" customHeight="1" x14ac:dyDescent="0.2">
      <c r="B20" s="4"/>
      <c r="C20" s="4" t="s">
        <v>10</v>
      </c>
      <c r="F20" s="74">
        <v>0.4</v>
      </c>
      <c r="G20" s="75"/>
      <c r="H20" s="82" t="s">
        <v>34</v>
      </c>
      <c r="I20" s="70"/>
      <c r="J20" s="70"/>
      <c r="K20" s="83">
        <v>1</v>
      </c>
      <c r="L20" s="83"/>
      <c r="N20" s="12"/>
    </row>
    <row r="21" spans="2:19" ht="13.5" customHeight="1" x14ac:dyDescent="0.2">
      <c r="B21" s="4"/>
      <c r="C21" s="4" t="s">
        <v>11</v>
      </c>
      <c r="F21" s="74">
        <v>0.3</v>
      </c>
      <c r="G21" s="75"/>
      <c r="H21" s="82"/>
      <c r="I21" s="70"/>
      <c r="J21" s="70"/>
      <c r="K21" s="83"/>
      <c r="L21" s="83"/>
      <c r="N21" s="12"/>
    </row>
    <row r="22" spans="2:19" ht="13.5" customHeight="1" x14ac:dyDescent="0.2">
      <c r="B22" s="4"/>
      <c r="C22" s="4" t="s">
        <v>12</v>
      </c>
      <c r="F22" s="74">
        <v>0.2</v>
      </c>
      <c r="G22" s="75"/>
      <c r="N22" s="12"/>
    </row>
    <row r="23" spans="2:19" ht="13.5" customHeight="1" x14ac:dyDescent="0.2">
      <c r="B23" s="4"/>
      <c r="C23" s="4" t="s">
        <v>13</v>
      </c>
      <c r="F23" s="74">
        <v>0.1</v>
      </c>
      <c r="G23" s="75"/>
      <c r="N23" s="12"/>
    </row>
    <row r="24" spans="2:19" ht="13.5" customHeight="1" thickBot="1" x14ac:dyDescent="0.25">
      <c r="B24" s="4"/>
      <c r="C24" s="5" t="s">
        <v>14</v>
      </c>
      <c r="D24" s="6"/>
      <c r="E24" s="6"/>
      <c r="F24" s="98">
        <v>0.05</v>
      </c>
      <c r="G24" s="99"/>
      <c r="N24" s="12"/>
    </row>
    <row r="25" spans="2:19" ht="13.5" customHeight="1" x14ac:dyDescent="0.2">
      <c r="B25" s="4"/>
      <c r="N25" s="12"/>
    </row>
    <row r="26" spans="2:19" ht="13.5" customHeight="1" x14ac:dyDescent="0.2">
      <c r="B26" s="4"/>
      <c r="C26" s="1" t="s">
        <v>15</v>
      </c>
      <c r="E26" s="100">
        <f>((D30*((10^((D27*LOG(K15))+D28))-D29))+D31)*(10^((D27*LOG(K15))+D28))</f>
        <v>8.650781823111995E-3</v>
      </c>
      <c r="F26" s="101"/>
      <c r="N26" s="12"/>
    </row>
    <row r="27" spans="2:19" ht="13.5" customHeight="1" x14ac:dyDescent="0.2">
      <c r="B27" s="4"/>
      <c r="C27" s="8" t="s">
        <v>16</v>
      </c>
      <c r="D27" s="2">
        <v>-0.18</v>
      </c>
      <c r="N27" s="12"/>
    </row>
    <row r="28" spans="2:19" ht="13.5" customHeight="1" x14ac:dyDescent="0.2">
      <c r="B28" s="4"/>
      <c r="C28" s="8" t="s">
        <v>17</v>
      </c>
      <c r="D28" s="2">
        <v>-1.1399999999999999</v>
      </c>
      <c r="J28" s="15" t="s">
        <v>22</v>
      </c>
      <c r="K28" s="84">
        <f>+K11*K15*E26*2500</f>
        <v>185917.1529497744</v>
      </c>
      <c r="L28" s="84"/>
      <c r="N28" s="12"/>
    </row>
    <row r="29" spans="2:19" ht="13.5" customHeight="1" x14ac:dyDescent="0.2">
      <c r="B29" s="4"/>
      <c r="C29" s="8" t="s">
        <v>18</v>
      </c>
      <c r="D29" s="9">
        <v>2.3400000000000001E-2</v>
      </c>
      <c r="J29" s="15" t="s">
        <v>23</v>
      </c>
      <c r="K29" s="84">
        <f>IF(K20&gt;=2,K28*0.4,0)</f>
        <v>0</v>
      </c>
      <c r="L29" s="84"/>
      <c r="N29" s="12"/>
    </row>
    <row r="30" spans="2:19" ht="13.5" customHeight="1" x14ac:dyDescent="0.2">
      <c r="B30" s="4"/>
      <c r="C30" s="8" t="s">
        <v>19</v>
      </c>
      <c r="D30" s="2">
        <v>17.34</v>
      </c>
      <c r="J30" s="15" t="s">
        <v>24</v>
      </c>
      <c r="K30" s="84">
        <f>IF(K20&gt;=3,K28*0.3,0)</f>
        <v>0</v>
      </c>
      <c r="L30" s="84"/>
      <c r="N30" s="12"/>
    </row>
    <row r="31" spans="2:19" ht="13.5" customHeight="1" x14ac:dyDescent="0.2">
      <c r="B31" s="4"/>
      <c r="C31" s="8" t="s">
        <v>20</v>
      </c>
      <c r="D31" s="2">
        <v>0.85</v>
      </c>
      <c r="J31" s="15" t="s">
        <v>25</v>
      </c>
      <c r="K31" s="84">
        <f>IF(K20&gt;=4,K28*0.2,0)</f>
        <v>0</v>
      </c>
      <c r="L31" s="84"/>
      <c r="N31" s="12"/>
    </row>
    <row r="32" spans="2:19" ht="13.5" customHeight="1" x14ac:dyDescent="0.2">
      <c r="B32" s="4"/>
      <c r="J32" s="15" t="s">
        <v>26</v>
      </c>
      <c r="K32" s="84">
        <f>IF(K20&gt;=5,K28*0.1,0)</f>
        <v>0</v>
      </c>
      <c r="L32" s="84"/>
      <c r="N32" s="12"/>
    </row>
    <row r="33" spans="2:14" ht="13.5" customHeight="1" x14ac:dyDescent="0.2">
      <c r="B33" s="4"/>
      <c r="J33" s="15" t="s">
        <v>27</v>
      </c>
      <c r="K33" s="85">
        <f>IF(K20&gt;=6,0.05*(K20-5)*K28,0)</f>
        <v>0</v>
      </c>
      <c r="L33" s="85"/>
      <c r="N33" s="12"/>
    </row>
    <row r="34" spans="2:14" ht="13.5" customHeight="1" thickBot="1" x14ac:dyDescent="0.25">
      <c r="B34" s="4"/>
      <c r="J34" s="15"/>
      <c r="N34" s="12"/>
    </row>
    <row r="35" spans="2:14" ht="13.5" customHeight="1" x14ac:dyDescent="0.2">
      <c r="B35" s="4"/>
      <c r="F35" s="86" t="s">
        <v>21</v>
      </c>
      <c r="G35" s="87"/>
      <c r="H35" s="87"/>
      <c r="I35" s="88"/>
      <c r="J35" s="92">
        <f>ROUND(SUM(K28:L33),0)</f>
        <v>185917</v>
      </c>
      <c r="K35" s="93"/>
      <c r="L35" s="94"/>
      <c r="N35" s="12"/>
    </row>
    <row r="36" spans="2:14" ht="13.5" customHeight="1" thickBot="1" x14ac:dyDescent="0.25">
      <c r="B36" s="4"/>
      <c r="F36" s="89"/>
      <c r="G36" s="90"/>
      <c r="H36" s="90"/>
      <c r="I36" s="91"/>
      <c r="J36" s="95"/>
      <c r="K36" s="96"/>
      <c r="L36" s="97"/>
      <c r="N36" s="12"/>
    </row>
    <row r="37" spans="2:14" ht="13.5" customHeight="1" x14ac:dyDescent="0.2">
      <c r="B37" s="4"/>
      <c r="N37" s="12"/>
    </row>
    <row r="38" spans="2:14" ht="13.5" customHeight="1" x14ac:dyDescent="0.2">
      <c r="B38" s="4"/>
      <c r="C38" s="2" t="s">
        <v>36</v>
      </c>
      <c r="K38" s="17"/>
      <c r="L38" s="16"/>
      <c r="N38" s="12"/>
    </row>
    <row r="39" spans="2:14" ht="13.5" customHeight="1" x14ac:dyDescent="0.2">
      <c r="B39" s="4"/>
      <c r="C39" s="2" t="s">
        <v>37</v>
      </c>
      <c r="N39" s="12"/>
    </row>
    <row r="40" spans="2:14" ht="13.5" customHeight="1" x14ac:dyDescent="0.2">
      <c r="B40" s="4"/>
      <c r="C40" s="2" t="s">
        <v>38</v>
      </c>
      <c r="N40" s="12"/>
    </row>
    <row r="41" spans="2:14" ht="13.5" customHeight="1" x14ac:dyDescent="0.2">
      <c r="B41" s="4"/>
      <c r="C41" s="2" t="s">
        <v>39</v>
      </c>
      <c r="N41" s="12"/>
    </row>
    <row r="42" spans="2:14" ht="13.5" customHeight="1" x14ac:dyDescent="0.2">
      <c r="B42" s="4"/>
      <c r="C42" s="2" t="s">
        <v>40</v>
      </c>
      <c r="N42" s="12"/>
    </row>
    <row r="43" spans="2:14" ht="13.5" customHeight="1" thickBot="1" x14ac:dyDescent="0.25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4"/>
    </row>
    <row r="44" spans="2:14" ht="13.5" customHeight="1" x14ac:dyDescent="0.2"/>
  </sheetData>
  <mergeCells count="36">
    <mergeCell ref="K32:L32"/>
    <mergeCell ref="K33:L33"/>
    <mergeCell ref="F35:I36"/>
    <mergeCell ref="J35:L36"/>
    <mergeCell ref="F24:G24"/>
    <mergeCell ref="E26:F26"/>
    <mergeCell ref="K28:L28"/>
    <mergeCell ref="K29:L29"/>
    <mergeCell ref="K30:L30"/>
    <mergeCell ref="K31:L31"/>
    <mergeCell ref="F23:G23"/>
    <mergeCell ref="C14:E14"/>
    <mergeCell ref="I15:J16"/>
    <mergeCell ref="K15:L16"/>
    <mergeCell ref="C16:E16"/>
    <mergeCell ref="C17:E17"/>
    <mergeCell ref="C19:G19"/>
    <mergeCell ref="F20:G20"/>
    <mergeCell ref="H20:J21"/>
    <mergeCell ref="K20:L21"/>
    <mergeCell ref="F21:G21"/>
    <mergeCell ref="F22:G22"/>
    <mergeCell ref="C13:E13"/>
    <mergeCell ref="B2:N3"/>
    <mergeCell ref="C4:N4"/>
    <mergeCell ref="I5:N6"/>
    <mergeCell ref="C8:E8"/>
    <mergeCell ref="F8:G8"/>
    <mergeCell ref="I8:J9"/>
    <mergeCell ref="K8:N9"/>
    <mergeCell ref="C9:E9"/>
    <mergeCell ref="C10:E10"/>
    <mergeCell ref="C11:E11"/>
    <mergeCell ref="I11:J12"/>
    <mergeCell ref="K11:L12"/>
    <mergeCell ref="C12:E12"/>
  </mergeCells>
  <printOptions horizontalCentered="1" verticalCentered="1"/>
  <pageMargins left="0.78740157480314965" right="0.39370078740157483" top="1" bottom="1" header="0" footer="0"/>
  <pageSetup fitToHeight="0" orientation="portrait" r:id="rId1"/>
  <headerFooter alignWithMargins="0">
    <oddFooter>&amp;R&amp;"Georgia,Normal"&amp;P de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6</xdr:col>
                <xdr:colOff>137160</xdr:colOff>
                <xdr:row>24</xdr:row>
                <xdr:rowOff>106680</xdr:rowOff>
              </from>
              <to>
                <xdr:col>13</xdr:col>
                <xdr:colOff>68580</xdr:colOff>
                <xdr:row>26</xdr:row>
                <xdr:rowOff>30480</xdr:rowOff>
              </to>
            </anchor>
          </objectPr>
        </oleObject>
      </mc:Choice>
      <mc:Fallback>
        <oleObject progId="Equation.3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P44"/>
  <sheetViews>
    <sheetView tabSelected="1" view="pageBreakPreview" workbookViewId="0">
      <selection activeCell="IS14" sqref="IS14"/>
    </sheetView>
  </sheetViews>
  <sheetFormatPr baseColWidth="10" defaultColWidth="11.85546875" defaultRowHeight="10.199999999999999" x14ac:dyDescent="0.2"/>
  <cols>
    <col min="1" max="1" width="2.85546875" style="2" customWidth="1"/>
    <col min="2" max="2" width="2" style="2" customWidth="1"/>
    <col min="3" max="4" width="9" style="2" customWidth="1"/>
    <col min="5" max="5" width="13.42578125" style="2" customWidth="1"/>
    <col min="6" max="6" width="9" style="2" customWidth="1"/>
    <col min="7" max="7" width="10.140625" style="2" customWidth="1"/>
    <col min="8" max="10" width="9" style="2" customWidth="1"/>
    <col min="11" max="11" width="11.85546875" style="2" customWidth="1"/>
    <col min="12" max="12" width="12.42578125" style="2" customWidth="1"/>
    <col min="13" max="13" width="2.42578125" style="2" customWidth="1"/>
    <col min="14" max="14" width="9" style="2" customWidth="1"/>
    <col min="15" max="15" width="2.85546875" style="2" customWidth="1"/>
    <col min="16" max="250" width="0" style="2" hidden="1" customWidth="1"/>
    <col min="251" max="16384" width="11.85546875" style="2"/>
  </cols>
  <sheetData>
    <row r="1" spans="2:250" ht="10.8" thickBot="1" x14ac:dyDescent="0.25">
      <c r="IO1" s="10">
        <v>100000</v>
      </c>
      <c r="IP1" s="11">
        <f>+(($D$30*((10^(($D$27*LOG(IO1))+$D$28))-$D$29))+$D$31)*(10^(($D$27*LOG(IO1))+$D$28))</f>
        <v>5.4938318122802919E-3</v>
      </c>
    </row>
    <row r="2" spans="2:250" x14ac:dyDescent="0.2">
      <c r="B2" s="58" t="s">
        <v>29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</row>
    <row r="3" spans="2:250" x14ac:dyDescent="0.2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2:250" ht="15" x14ac:dyDescent="0.2">
      <c r="B4" s="26"/>
      <c r="C4" s="64" t="s">
        <v>35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2:250" ht="13.5" customHeight="1" x14ac:dyDescent="0.2">
      <c r="B5" s="4"/>
      <c r="I5" s="66" t="s">
        <v>33</v>
      </c>
      <c r="J5" s="66"/>
      <c r="K5" s="66"/>
      <c r="L5" s="66"/>
      <c r="M5" s="66"/>
      <c r="N5" s="67"/>
    </row>
    <row r="6" spans="2:250" ht="13.5" customHeight="1" x14ac:dyDescent="0.25">
      <c r="B6" s="4"/>
      <c r="C6" s="7"/>
      <c r="I6" s="66"/>
      <c r="J6" s="66"/>
      <c r="K6" s="66"/>
      <c r="L6" s="66"/>
      <c r="M6" s="66"/>
      <c r="N6" s="67"/>
    </row>
    <row r="7" spans="2:250" ht="13.5" customHeight="1" thickBot="1" x14ac:dyDescent="0.25">
      <c r="B7" s="13"/>
      <c r="F7" s="3"/>
      <c r="H7" s="1"/>
      <c r="N7" s="12"/>
    </row>
    <row r="8" spans="2:250" ht="13.5" customHeight="1" thickBot="1" x14ac:dyDescent="0.3">
      <c r="B8" s="13"/>
      <c r="C8" s="68" t="s">
        <v>0</v>
      </c>
      <c r="D8" s="68"/>
      <c r="E8" s="68"/>
      <c r="F8" s="69" t="s">
        <v>28</v>
      </c>
      <c r="G8" s="69"/>
      <c r="I8" s="70" t="s">
        <v>32</v>
      </c>
      <c r="J8" s="70"/>
      <c r="K8" s="71" t="s">
        <v>42</v>
      </c>
      <c r="L8" s="71"/>
      <c r="M8" s="71"/>
      <c r="N8" s="72"/>
    </row>
    <row r="9" spans="2:250" ht="13.5" customHeight="1" x14ac:dyDescent="0.2">
      <c r="B9" s="13"/>
      <c r="C9" s="56" t="s">
        <v>1</v>
      </c>
      <c r="D9" s="56"/>
      <c r="E9" s="57"/>
      <c r="F9" s="18">
        <v>1</v>
      </c>
      <c r="G9" s="19">
        <v>1.2</v>
      </c>
      <c r="I9" s="70"/>
      <c r="J9" s="70"/>
      <c r="K9" s="71"/>
      <c r="L9" s="71"/>
      <c r="M9" s="71"/>
      <c r="N9" s="72"/>
    </row>
    <row r="10" spans="2:250" ht="13.5" customHeight="1" x14ac:dyDescent="0.2">
      <c r="B10" s="4"/>
      <c r="C10" s="56" t="s">
        <v>2</v>
      </c>
      <c r="D10" s="56"/>
      <c r="E10" s="57"/>
      <c r="F10" s="20">
        <v>1.2</v>
      </c>
      <c r="G10" s="21">
        <v>1.6</v>
      </c>
      <c r="N10" s="12"/>
      <c r="R10" s="24"/>
      <c r="S10" s="24"/>
    </row>
    <row r="11" spans="2:250" ht="13.5" customHeight="1" x14ac:dyDescent="0.2">
      <c r="B11" s="13"/>
      <c r="C11" s="56" t="s">
        <v>3</v>
      </c>
      <c r="D11" s="56"/>
      <c r="E11" s="57"/>
      <c r="F11" s="20">
        <v>0.8</v>
      </c>
      <c r="G11" s="21">
        <v>1.2</v>
      </c>
      <c r="I11" s="71" t="s">
        <v>28</v>
      </c>
      <c r="J11" s="71"/>
      <c r="K11" s="73">
        <v>0.8</v>
      </c>
      <c r="L11" s="73"/>
      <c r="N11" s="12"/>
      <c r="R11" s="24"/>
      <c r="S11" s="24"/>
    </row>
    <row r="12" spans="2:250" ht="13.5" customHeight="1" x14ac:dyDescent="0.2">
      <c r="B12" s="4"/>
      <c r="C12" s="56" t="s">
        <v>4</v>
      </c>
      <c r="D12" s="56"/>
      <c r="E12" s="57"/>
      <c r="F12" s="20">
        <v>0.6</v>
      </c>
      <c r="G12" s="21">
        <v>0.8</v>
      </c>
      <c r="I12" s="71"/>
      <c r="J12" s="71"/>
      <c r="K12" s="73"/>
      <c r="L12" s="73"/>
      <c r="N12" s="12"/>
      <c r="R12" s="24"/>
      <c r="S12" s="24"/>
    </row>
    <row r="13" spans="2:250" ht="13.5" customHeight="1" x14ac:dyDescent="0.2">
      <c r="B13" s="4"/>
      <c r="C13" s="56" t="s">
        <v>5</v>
      </c>
      <c r="D13" s="56"/>
      <c r="E13" s="57"/>
      <c r="F13" s="20">
        <v>0.72</v>
      </c>
      <c r="G13" s="21">
        <v>1</v>
      </c>
      <c r="N13" s="12"/>
      <c r="R13" s="24"/>
      <c r="S13" s="24"/>
    </row>
    <row r="14" spans="2:250" ht="13.5" customHeight="1" x14ac:dyDescent="0.2">
      <c r="B14" s="4"/>
      <c r="C14" s="56" t="s">
        <v>6</v>
      </c>
      <c r="D14" s="56"/>
      <c r="E14" s="57"/>
      <c r="F14" s="20">
        <v>0.48</v>
      </c>
      <c r="G14" s="21">
        <v>0.72</v>
      </c>
      <c r="N14" s="12"/>
      <c r="R14" s="24"/>
      <c r="S14" s="24"/>
    </row>
    <row r="15" spans="2:250" ht="13.5" customHeight="1" x14ac:dyDescent="0.2">
      <c r="B15" s="4"/>
      <c r="C15" s="27" t="s">
        <v>30</v>
      </c>
      <c r="D15" s="25"/>
      <c r="E15" s="25"/>
      <c r="F15" s="20">
        <v>1</v>
      </c>
      <c r="G15" s="21">
        <v>1.8</v>
      </c>
      <c r="I15" s="70" t="s">
        <v>31</v>
      </c>
      <c r="J15" s="70"/>
      <c r="K15" s="76">
        <v>28489.919999999998</v>
      </c>
      <c r="L15" s="76"/>
      <c r="N15" s="12"/>
      <c r="R15" s="24"/>
      <c r="S15" s="24"/>
    </row>
    <row r="16" spans="2:250" ht="13.5" customHeight="1" x14ac:dyDescent="0.2">
      <c r="B16" s="4"/>
      <c r="C16" s="56" t="s">
        <v>7</v>
      </c>
      <c r="D16" s="56"/>
      <c r="E16" s="57"/>
      <c r="F16" s="20">
        <v>1.4</v>
      </c>
      <c r="G16" s="21">
        <v>1.8</v>
      </c>
      <c r="I16" s="70"/>
      <c r="J16" s="70"/>
      <c r="K16" s="76"/>
      <c r="L16" s="76"/>
      <c r="N16" s="12"/>
      <c r="R16" s="24"/>
      <c r="S16" s="24"/>
    </row>
    <row r="17" spans="2:19" ht="13.5" customHeight="1" thickBot="1" x14ac:dyDescent="0.25">
      <c r="B17" s="4"/>
      <c r="C17" s="77" t="s">
        <v>8</v>
      </c>
      <c r="D17" s="77"/>
      <c r="E17" s="78"/>
      <c r="F17" s="22">
        <v>0.6</v>
      </c>
      <c r="G17" s="23">
        <v>0.8</v>
      </c>
      <c r="N17" s="12"/>
      <c r="R17" s="24"/>
      <c r="S17" s="24"/>
    </row>
    <row r="18" spans="2:19" ht="13.5" customHeight="1" thickBot="1" x14ac:dyDescent="0.25">
      <c r="B18" s="4"/>
      <c r="N18" s="12"/>
    </row>
    <row r="19" spans="2:19" ht="13.5" customHeight="1" thickBot="1" x14ac:dyDescent="0.3">
      <c r="B19" s="4"/>
      <c r="C19" s="79" t="s">
        <v>9</v>
      </c>
      <c r="D19" s="80"/>
      <c r="E19" s="80"/>
      <c r="F19" s="80"/>
      <c r="G19" s="81"/>
      <c r="N19" s="12"/>
    </row>
    <row r="20" spans="2:19" ht="13.5" customHeight="1" x14ac:dyDescent="0.2">
      <c r="B20" s="4"/>
      <c r="C20" s="4" t="s">
        <v>10</v>
      </c>
      <c r="F20" s="74">
        <v>0.4</v>
      </c>
      <c r="G20" s="75"/>
      <c r="H20" s="82" t="s">
        <v>34</v>
      </c>
      <c r="I20" s="70"/>
      <c r="J20" s="70"/>
      <c r="K20" s="83">
        <v>1</v>
      </c>
      <c r="L20" s="83"/>
      <c r="N20" s="12"/>
    </row>
    <row r="21" spans="2:19" ht="13.5" customHeight="1" x14ac:dyDescent="0.2">
      <c r="B21" s="4"/>
      <c r="C21" s="4" t="s">
        <v>11</v>
      </c>
      <c r="F21" s="74">
        <v>0.3</v>
      </c>
      <c r="G21" s="75"/>
      <c r="H21" s="82"/>
      <c r="I21" s="70"/>
      <c r="J21" s="70"/>
      <c r="K21" s="83"/>
      <c r="L21" s="83"/>
      <c r="N21" s="12"/>
    </row>
    <row r="22" spans="2:19" ht="13.5" customHeight="1" x14ac:dyDescent="0.2">
      <c r="B22" s="4"/>
      <c r="C22" s="4" t="s">
        <v>12</v>
      </c>
      <c r="F22" s="74">
        <v>0.2</v>
      </c>
      <c r="G22" s="75"/>
      <c r="N22" s="12"/>
    </row>
    <row r="23" spans="2:19" ht="13.5" customHeight="1" x14ac:dyDescent="0.2">
      <c r="B23" s="4"/>
      <c r="C23" s="4" t="s">
        <v>13</v>
      </c>
      <c r="F23" s="74">
        <v>0.1</v>
      </c>
      <c r="G23" s="75"/>
      <c r="N23" s="12"/>
    </row>
    <row r="24" spans="2:19" ht="13.5" customHeight="1" thickBot="1" x14ac:dyDescent="0.25">
      <c r="B24" s="4"/>
      <c r="C24" s="5" t="s">
        <v>14</v>
      </c>
      <c r="D24" s="6"/>
      <c r="E24" s="6"/>
      <c r="F24" s="98">
        <v>0.05</v>
      </c>
      <c r="G24" s="99"/>
      <c r="N24" s="12"/>
    </row>
    <row r="25" spans="2:19" ht="13.5" customHeight="1" x14ac:dyDescent="0.2">
      <c r="B25" s="4"/>
      <c r="N25" s="12"/>
    </row>
    <row r="26" spans="2:19" ht="13.5" customHeight="1" x14ac:dyDescent="0.2">
      <c r="B26" s="4"/>
      <c r="C26" s="1" t="s">
        <v>15</v>
      </c>
      <c r="E26" s="100">
        <f>((D30*((10^((D27*LOG(K15))+D28))-D29))+D31)*(10^((D27*LOG(K15))+D28))</f>
        <v>7.345511190954849E-3</v>
      </c>
      <c r="F26" s="101"/>
      <c r="N26" s="12"/>
    </row>
    <row r="27" spans="2:19" ht="13.5" customHeight="1" x14ac:dyDescent="0.2">
      <c r="B27" s="4"/>
      <c r="C27" s="8" t="s">
        <v>16</v>
      </c>
      <c r="D27" s="2">
        <v>-0.18</v>
      </c>
      <c r="N27" s="12"/>
    </row>
    <row r="28" spans="2:19" ht="13.5" customHeight="1" x14ac:dyDescent="0.2">
      <c r="B28" s="4"/>
      <c r="C28" s="8" t="s">
        <v>17</v>
      </c>
      <c r="D28" s="2">
        <v>-1.1399999999999999</v>
      </c>
      <c r="J28" s="15" t="s">
        <v>22</v>
      </c>
      <c r="K28" s="84">
        <f>+K11*K15*E26*2500</f>
        <v>418546.05237881676</v>
      </c>
      <c r="L28" s="84"/>
      <c r="N28" s="12"/>
    </row>
    <row r="29" spans="2:19" ht="13.5" customHeight="1" x14ac:dyDescent="0.2">
      <c r="B29" s="4"/>
      <c r="C29" s="8" t="s">
        <v>18</v>
      </c>
      <c r="D29" s="9">
        <v>2.3400000000000001E-2</v>
      </c>
      <c r="J29" s="15" t="s">
        <v>23</v>
      </c>
      <c r="K29" s="84">
        <f>IF(K20&gt;=2,K28*0.4,0)</f>
        <v>0</v>
      </c>
      <c r="L29" s="84"/>
      <c r="N29" s="12"/>
    </row>
    <row r="30" spans="2:19" ht="13.5" customHeight="1" x14ac:dyDescent="0.2">
      <c r="B30" s="4"/>
      <c r="C30" s="8" t="s">
        <v>19</v>
      </c>
      <c r="D30" s="2">
        <v>17.34</v>
      </c>
      <c r="J30" s="15" t="s">
        <v>24</v>
      </c>
      <c r="K30" s="84">
        <f>IF(K20&gt;=3,K28*0.3,0)</f>
        <v>0</v>
      </c>
      <c r="L30" s="84"/>
      <c r="N30" s="12"/>
    </row>
    <row r="31" spans="2:19" ht="13.5" customHeight="1" x14ac:dyDescent="0.2">
      <c r="B31" s="4"/>
      <c r="C31" s="8" t="s">
        <v>20</v>
      </c>
      <c r="D31" s="2">
        <v>0.85</v>
      </c>
      <c r="J31" s="15" t="s">
        <v>25</v>
      </c>
      <c r="K31" s="84">
        <f>IF(K20&gt;=4,K28*0.2,0)</f>
        <v>0</v>
      </c>
      <c r="L31" s="84"/>
      <c r="N31" s="12"/>
    </row>
    <row r="32" spans="2:19" ht="13.5" customHeight="1" x14ac:dyDescent="0.2">
      <c r="B32" s="4"/>
      <c r="J32" s="15" t="s">
        <v>26</v>
      </c>
      <c r="K32" s="84">
        <f>IF(K20&gt;=5,K28*0.1,0)</f>
        <v>0</v>
      </c>
      <c r="L32" s="84"/>
      <c r="N32" s="12"/>
    </row>
    <row r="33" spans="2:14" ht="13.5" customHeight="1" x14ac:dyDescent="0.2">
      <c r="B33" s="4"/>
      <c r="J33" s="15" t="s">
        <v>27</v>
      </c>
      <c r="K33" s="85">
        <f>IF(K20&gt;=6,0.05*(K20-5)*K28,0)</f>
        <v>0</v>
      </c>
      <c r="L33" s="85"/>
      <c r="N33" s="12"/>
    </row>
    <row r="34" spans="2:14" ht="13.5" customHeight="1" thickBot="1" x14ac:dyDescent="0.25">
      <c r="B34" s="4"/>
      <c r="J34" s="15"/>
      <c r="N34" s="12"/>
    </row>
    <row r="35" spans="2:14" ht="13.5" customHeight="1" x14ac:dyDescent="0.2">
      <c r="B35" s="4"/>
      <c r="F35" s="86" t="s">
        <v>21</v>
      </c>
      <c r="G35" s="87"/>
      <c r="H35" s="87"/>
      <c r="I35" s="88"/>
      <c r="J35" s="92">
        <f>ROUND(SUM(K28:L33),0)</f>
        <v>418546</v>
      </c>
      <c r="K35" s="93"/>
      <c r="L35" s="94"/>
      <c r="N35" s="12"/>
    </row>
    <row r="36" spans="2:14" ht="13.5" customHeight="1" thickBot="1" x14ac:dyDescent="0.25">
      <c r="B36" s="4"/>
      <c r="F36" s="89"/>
      <c r="G36" s="90"/>
      <c r="H36" s="90"/>
      <c r="I36" s="91"/>
      <c r="J36" s="95"/>
      <c r="K36" s="96"/>
      <c r="L36" s="97"/>
      <c r="N36" s="12"/>
    </row>
    <row r="37" spans="2:14" ht="13.5" customHeight="1" x14ac:dyDescent="0.2">
      <c r="B37" s="4"/>
      <c r="N37" s="12"/>
    </row>
    <row r="38" spans="2:14" ht="13.5" customHeight="1" x14ac:dyDescent="0.2">
      <c r="B38" s="4"/>
      <c r="C38" s="2" t="s">
        <v>36</v>
      </c>
      <c r="K38" s="17"/>
      <c r="L38" s="16"/>
      <c r="N38" s="12"/>
    </row>
    <row r="39" spans="2:14" ht="13.5" customHeight="1" x14ac:dyDescent="0.2">
      <c r="B39" s="4"/>
      <c r="C39" s="2" t="s">
        <v>37</v>
      </c>
      <c r="N39" s="12"/>
    </row>
    <row r="40" spans="2:14" ht="13.5" customHeight="1" x14ac:dyDescent="0.2">
      <c r="B40" s="4"/>
      <c r="C40" s="2" t="s">
        <v>38</v>
      </c>
      <c r="K40" s="102"/>
      <c r="L40" s="102"/>
      <c r="N40" s="12"/>
    </row>
    <row r="41" spans="2:14" ht="13.5" customHeight="1" x14ac:dyDescent="0.2">
      <c r="B41" s="4"/>
      <c r="C41" s="2" t="s">
        <v>39</v>
      </c>
      <c r="N41" s="12"/>
    </row>
    <row r="42" spans="2:14" ht="13.5" customHeight="1" x14ac:dyDescent="0.2">
      <c r="B42" s="4"/>
      <c r="C42" s="2" t="s">
        <v>40</v>
      </c>
      <c r="N42" s="12"/>
    </row>
    <row r="43" spans="2:14" ht="13.5" customHeight="1" thickBot="1" x14ac:dyDescent="0.25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4"/>
    </row>
    <row r="44" spans="2:14" ht="13.5" customHeight="1" x14ac:dyDescent="0.2"/>
  </sheetData>
  <mergeCells count="37">
    <mergeCell ref="K32:L32"/>
    <mergeCell ref="K33:L33"/>
    <mergeCell ref="F35:I36"/>
    <mergeCell ref="J35:L36"/>
    <mergeCell ref="K40:L40"/>
    <mergeCell ref="K31:L31"/>
    <mergeCell ref="F20:G20"/>
    <mergeCell ref="H20:J21"/>
    <mergeCell ref="K20:L21"/>
    <mergeCell ref="F21:G21"/>
    <mergeCell ref="F22:G22"/>
    <mergeCell ref="F23:G23"/>
    <mergeCell ref="F24:G24"/>
    <mergeCell ref="E26:F26"/>
    <mergeCell ref="K28:L28"/>
    <mergeCell ref="K29:L29"/>
    <mergeCell ref="K30:L30"/>
    <mergeCell ref="C19:G19"/>
    <mergeCell ref="C10:E10"/>
    <mergeCell ref="C11:E11"/>
    <mergeCell ref="I11:J12"/>
    <mergeCell ref="K11:L12"/>
    <mergeCell ref="C12:E12"/>
    <mergeCell ref="C13:E13"/>
    <mergeCell ref="C14:E14"/>
    <mergeCell ref="I15:J16"/>
    <mergeCell ref="K15:L16"/>
    <mergeCell ref="C16:E16"/>
    <mergeCell ref="C17:E17"/>
    <mergeCell ref="B2:N3"/>
    <mergeCell ref="C4:N4"/>
    <mergeCell ref="I5:N6"/>
    <mergeCell ref="C8:E8"/>
    <mergeCell ref="F8:G8"/>
    <mergeCell ref="I8:J9"/>
    <mergeCell ref="K8:N9"/>
    <mergeCell ref="C9:E9"/>
  </mergeCells>
  <printOptions horizontalCentered="1" verticalCentered="1"/>
  <pageMargins left="0.78740157480314965" right="0.39370078740157483" top="1" bottom="1" header="0" footer="0"/>
  <pageSetup fitToHeight="0" orientation="portrait" r:id="rId1"/>
  <headerFooter alignWithMargins="0">
    <oddFooter>&amp;R&amp;"Georgia,Normal"&amp;P de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6</xdr:col>
                <xdr:colOff>137160</xdr:colOff>
                <xdr:row>24</xdr:row>
                <xdr:rowOff>106680</xdr:rowOff>
              </from>
              <to>
                <xdr:col>13</xdr:col>
                <xdr:colOff>83820</xdr:colOff>
                <xdr:row>26</xdr:row>
                <xdr:rowOff>30480</xdr:rowOff>
              </to>
            </anchor>
          </objectPr>
        </oleObject>
      </mc:Choice>
      <mc:Fallback>
        <oleObject progId="Equation.3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"/>
  <sheetViews>
    <sheetView workbookViewId="0">
      <selection activeCell="C13" sqref="C13"/>
    </sheetView>
  </sheetViews>
  <sheetFormatPr baseColWidth="10" defaultRowHeight="10.199999999999999" x14ac:dyDescent="0.2"/>
  <cols>
    <col min="1" max="1" width="24.85546875" customWidth="1"/>
    <col min="3" max="3" width="15.42578125" customWidth="1"/>
    <col min="4" max="4" width="13.42578125" bestFit="1" customWidth="1"/>
    <col min="5" max="5" width="12.140625" bestFit="1" customWidth="1"/>
    <col min="6" max="6" width="20.85546875" customWidth="1"/>
  </cols>
  <sheetData>
    <row r="1" spans="1:6" x14ac:dyDescent="0.2">
      <c r="A1" s="28">
        <v>470828</v>
      </c>
      <c r="B1">
        <v>24817.26</v>
      </c>
      <c r="C1">
        <f>+A1/B1</f>
        <v>18.97179624180913</v>
      </c>
      <c r="E1">
        <v>30</v>
      </c>
      <c r="F1" s="28">
        <f>+E1*B1</f>
        <v>744517.79999999993</v>
      </c>
    </row>
    <row r="2" spans="1:6" x14ac:dyDescent="0.2">
      <c r="A2" s="28">
        <v>313900</v>
      </c>
      <c r="B2">
        <v>28489.919999999998</v>
      </c>
      <c r="C2">
        <f>+A2/B2</f>
        <v>11.01793195628489</v>
      </c>
      <c r="E2">
        <v>25</v>
      </c>
      <c r="F2" s="28">
        <f t="shared" ref="F2" si="0">+E2*B2</f>
        <v>712248</v>
      </c>
    </row>
    <row r="3" spans="1:6" s="1" customFormat="1" x14ac:dyDescent="0.2">
      <c r="A3" s="29">
        <f>SUM(A1:A2)</f>
        <v>784728</v>
      </c>
      <c r="F3" s="28"/>
    </row>
    <row r="11" spans="1:6" x14ac:dyDescent="0.2">
      <c r="C11" s="3" t="s">
        <v>43</v>
      </c>
      <c r="D11" s="3" t="s">
        <v>44</v>
      </c>
    </row>
    <row r="12" spans="1:6" x14ac:dyDescent="0.2">
      <c r="C12" s="3"/>
      <c r="D12" s="3"/>
    </row>
    <row r="13" spans="1:6" x14ac:dyDescent="0.2">
      <c r="A13">
        <v>20</v>
      </c>
      <c r="B13">
        <v>35968.25</v>
      </c>
      <c r="C13" s="30">
        <f>+B13*A13</f>
        <v>719365</v>
      </c>
      <c r="D13" s="30">
        <f>+C13*E13</f>
        <v>899206.25</v>
      </c>
      <c r="E13" s="30">
        <v>1.25</v>
      </c>
      <c r="F13" s="30"/>
    </row>
    <row r="14" spans="1:6" x14ac:dyDescent="0.2">
      <c r="A14">
        <v>20</v>
      </c>
      <c r="B14">
        <v>14327.58</v>
      </c>
      <c r="C14" s="30">
        <f>+B14*A14</f>
        <v>286551.59999999998</v>
      </c>
      <c r="D14" s="30">
        <f>+E14*C14</f>
        <v>358189.5</v>
      </c>
      <c r="E14" s="30">
        <v>1.25</v>
      </c>
      <c r="F14" s="30"/>
    </row>
    <row r="15" spans="1:6" x14ac:dyDescent="0.2">
      <c r="C15" s="30">
        <f>SUM(C13:C14)</f>
        <v>1005916.6</v>
      </c>
      <c r="D15" s="30">
        <f>SUM(D13:D14)</f>
        <v>1257395.75</v>
      </c>
      <c r="E15" s="30"/>
      <c r="F15" s="30"/>
    </row>
    <row r="17" spans="1:3" x14ac:dyDescent="0.2">
      <c r="C17" s="31"/>
    </row>
    <row r="19" spans="1:3" x14ac:dyDescent="0.2">
      <c r="C19" s="2" t="s">
        <v>48</v>
      </c>
    </row>
    <row r="20" spans="1:3" x14ac:dyDescent="0.2">
      <c r="A20" s="2" t="s">
        <v>45</v>
      </c>
      <c r="B20">
        <v>15710.46</v>
      </c>
      <c r="C20">
        <f>+B20*0.6</f>
        <v>9426.2759999999998</v>
      </c>
    </row>
    <row r="21" spans="1:3" x14ac:dyDescent="0.2">
      <c r="A21" s="2" t="s">
        <v>46</v>
      </c>
      <c r="B21">
        <v>13299.82</v>
      </c>
      <c r="C21">
        <f>+B21</f>
        <v>13299.82</v>
      </c>
    </row>
    <row r="22" spans="1:3" x14ac:dyDescent="0.2">
      <c r="A22" s="2" t="s">
        <v>47</v>
      </c>
      <c r="B22">
        <v>13242.16</v>
      </c>
      <c r="C22">
        <f>+B22</f>
        <v>13242.16</v>
      </c>
    </row>
    <row r="23" spans="1:3" x14ac:dyDescent="0.2">
      <c r="C23">
        <f>SUM(C20:C22)</f>
        <v>35968.255999999994</v>
      </c>
    </row>
    <row r="25" spans="1:3" x14ac:dyDescent="0.2">
      <c r="A25" s="2" t="s">
        <v>42</v>
      </c>
      <c r="B25">
        <v>14327.58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22"/>
  <sheetViews>
    <sheetView showGridLines="0" workbookViewId="0">
      <selection activeCell="D17" sqref="D17"/>
    </sheetView>
  </sheetViews>
  <sheetFormatPr baseColWidth="10" defaultColWidth="12" defaultRowHeight="13.8" x14ac:dyDescent="0.25"/>
  <cols>
    <col min="1" max="1" width="5.42578125" style="33" customWidth="1"/>
    <col min="2" max="2" width="24.85546875" style="33" customWidth="1"/>
    <col min="3" max="3" width="19.28515625" style="33" customWidth="1"/>
    <col min="4" max="5" width="24.140625" style="34" customWidth="1"/>
    <col min="6" max="7" width="16.7109375" style="33" bestFit="1" customWidth="1"/>
    <col min="8" max="16384" width="12" style="33"/>
  </cols>
  <sheetData>
    <row r="1" spans="2:7" ht="17.399999999999999" x14ac:dyDescent="0.3">
      <c r="B1" s="105" t="s">
        <v>49</v>
      </c>
      <c r="C1" s="105"/>
      <c r="D1" s="105"/>
      <c r="E1" s="105"/>
    </row>
    <row r="2" spans="2:7" x14ac:dyDescent="0.25">
      <c r="B2" s="32"/>
      <c r="C2" s="32"/>
      <c r="E2" s="34" t="s">
        <v>58</v>
      </c>
    </row>
    <row r="3" spans="2:7" ht="14.4" thickBot="1" x14ac:dyDescent="0.3">
      <c r="B3" s="32"/>
      <c r="C3" s="32"/>
    </row>
    <row r="4" spans="2:7" x14ac:dyDescent="0.25">
      <c r="B4" s="41"/>
      <c r="C4" s="42"/>
      <c r="D4" s="103" t="s">
        <v>53</v>
      </c>
      <c r="E4" s="104"/>
    </row>
    <row r="5" spans="2:7" s="32" customFormat="1" x14ac:dyDescent="0.25">
      <c r="B5" s="43" t="s">
        <v>50</v>
      </c>
      <c r="C5" s="40" t="s">
        <v>51</v>
      </c>
      <c r="D5" s="40" t="s">
        <v>43</v>
      </c>
      <c r="E5" s="44" t="s">
        <v>44</v>
      </c>
    </row>
    <row r="6" spans="2:7" s="36" customFormat="1" ht="31.5" customHeight="1" x14ac:dyDescent="0.2">
      <c r="B6" s="45" t="s">
        <v>52</v>
      </c>
      <c r="C6" s="38">
        <v>42252.44</v>
      </c>
      <c r="D6" s="39">
        <v>719365</v>
      </c>
      <c r="E6" s="46">
        <v>895000</v>
      </c>
    </row>
    <row r="7" spans="2:7" s="36" customFormat="1" ht="31.5" customHeight="1" thickBot="1" x14ac:dyDescent="0.25">
      <c r="B7" s="47" t="s">
        <v>42</v>
      </c>
      <c r="C7" s="48">
        <v>14327.58</v>
      </c>
      <c r="D7" s="49">
        <v>286000</v>
      </c>
      <c r="E7" s="50">
        <v>360000</v>
      </c>
    </row>
    <row r="8" spans="2:7" x14ac:dyDescent="0.25">
      <c r="B8" s="35"/>
      <c r="D8" s="37">
        <f>SUM(D6:D7)</f>
        <v>1005365</v>
      </c>
      <c r="E8" s="37">
        <f>SUM(E6:E7)</f>
        <v>1255000</v>
      </c>
      <c r="F8" s="55">
        <f>+D8-F15</f>
        <v>581365</v>
      </c>
      <c r="G8" s="55">
        <f>+E8-F15</f>
        <v>831000</v>
      </c>
    </row>
    <row r="9" spans="2:7" ht="14.4" thickBot="1" x14ac:dyDescent="0.3">
      <c r="D9" s="37"/>
      <c r="E9" s="37"/>
    </row>
    <row r="10" spans="2:7" x14ac:dyDescent="0.25">
      <c r="B10" s="41"/>
      <c r="C10" s="42"/>
      <c r="D10" s="103" t="s">
        <v>55</v>
      </c>
      <c r="E10" s="104"/>
    </row>
    <row r="11" spans="2:7" ht="27.6" x14ac:dyDescent="0.25">
      <c r="B11" s="43" t="s">
        <v>50</v>
      </c>
      <c r="C11" s="40" t="s">
        <v>51</v>
      </c>
      <c r="D11" s="51" t="s">
        <v>57</v>
      </c>
      <c r="E11" s="52" t="s">
        <v>56</v>
      </c>
    </row>
    <row r="12" spans="2:7" s="36" customFormat="1" ht="24.75" customHeight="1" x14ac:dyDescent="0.2">
      <c r="B12" s="45" t="s">
        <v>54</v>
      </c>
      <c r="C12" s="38">
        <v>29010.28</v>
      </c>
      <c r="D12" s="39">
        <v>75000</v>
      </c>
      <c r="E12" s="46">
        <v>290000</v>
      </c>
    </row>
    <row r="13" spans="2:7" s="36" customFormat="1" ht="24.75" customHeight="1" x14ac:dyDescent="0.2">
      <c r="B13" s="45" t="s">
        <v>47</v>
      </c>
      <c r="C13" s="38">
        <v>13242.16</v>
      </c>
      <c r="D13" s="39">
        <v>33000</v>
      </c>
      <c r="E13" s="46">
        <v>132000</v>
      </c>
    </row>
    <row r="14" spans="2:7" s="36" customFormat="1" ht="24.75" customHeight="1" thickBot="1" x14ac:dyDescent="0.25">
      <c r="B14" s="47" t="s">
        <v>42</v>
      </c>
      <c r="C14" s="48">
        <v>14327.58</v>
      </c>
      <c r="D14" s="49">
        <v>35000</v>
      </c>
      <c r="E14" s="50">
        <v>145000</v>
      </c>
    </row>
    <row r="15" spans="2:7" x14ac:dyDescent="0.25">
      <c r="D15" s="53">
        <f>SUM(D12:D14)</f>
        <v>143000</v>
      </c>
      <c r="E15" s="53">
        <f>SUM(E12:E14)</f>
        <v>567000</v>
      </c>
      <c r="F15" s="55">
        <f>+E15-D15</f>
        <v>424000</v>
      </c>
    </row>
    <row r="16" spans="2:7" x14ac:dyDescent="0.25">
      <c r="D16" s="53"/>
    </row>
    <row r="17" spans="4:5" x14ac:dyDescent="0.25">
      <c r="D17" s="53">
        <f>+E6+E7+D12+D13+D14</f>
        <v>1398000</v>
      </c>
    </row>
    <row r="18" spans="4:5" x14ac:dyDescent="0.25">
      <c r="D18" s="54"/>
    </row>
    <row r="19" spans="4:5" x14ac:dyDescent="0.25">
      <c r="D19" s="53">
        <f>+D6+D7+D12+D13+D14</f>
        <v>1148365</v>
      </c>
    </row>
    <row r="22" spans="4:5" x14ac:dyDescent="0.25">
      <c r="D22" s="53">
        <f>+D6+E7+D12+D13+D14</f>
        <v>1222365</v>
      </c>
      <c r="E22" s="53">
        <f>+E12+E13+E14</f>
        <v>567000</v>
      </c>
    </row>
  </sheetData>
  <mergeCells count="3">
    <mergeCell ref="D4:E4"/>
    <mergeCell ref="D10:E10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PROYECTO</vt:lpstr>
      <vt:lpstr>PROYECTO (2)</vt:lpstr>
      <vt:lpstr>PROYECTO (3)</vt:lpstr>
      <vt:lpstr>PROYECTO (4)</vt:lpstr>
      <vt:lpstr>Hoja5</vt:lpstr>
      <vt:lpstr>Hoja6</vt:lpstr>
    </vt:vector>
  </TitlesOfParts>
  <Company>itisA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Simon Rios Dionicio</cp:lastModifiedBy>
  <cp:lastPrinted>2025-10-22T23:46:50Z</cp:lastPrinted>
  <dcterms:created xsi:type="dcterms:W3CDTF">2008-11-19T16:12:00Z</dcterms:created>
  <dcterms:modified xsi:type="dcterms:W3CDTF">2026-07-13T17:37:07Z</dcterms:modified>
</cp:coreProperties>
</file>