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-PC-15\Desktop\CICQ ARANCEL 2025\"/>
    </mc:Choice>
  </mc:AlternateContent>
  <xr:revisionPtr revIDLastSave="0" documentId="13_ncr:1_{AD66BC3C-A68A-47D6-ACCC-5516BAC2A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O V.01" sheetId="1" r:id="rId1"/>
  </sheets>
  <definedNames>
    <definedName name="_xlnm.Print_Area" localSheetId="0">'DRO V.01'!$A$1:$G$53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1" i="1"/>
  <c r="F29" i="1"/>
  <c r="F27" i="1"/>
  <c r="B49" i="1"/>
  <c r="D49" i="1"/>
  <c r="J42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90" i="1"/>
  <c r="J33" i="1"/>
  <c r="J31" i="1"/>
  <c r="J29" i="1"/>
  <c r="J27" i="1"/>
  <c r="J25" i="1"/>
  <c r="J43" i="1"/>
  <c r="J40" i="1"/>
  <c r="J39" i="1"/>
  <c r="J41" i="1"/>
  <c r="D33" i="1"/>
  <c r="D31" i="1"/>
  <c r="D29" i="1"/>
  <c r="D27" i="1"/>
  <c r="D25" i="1"/>
  <c r="M154" i="1"/>
  <c r="M155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85" i="1"/>
  <c r="M84" i="1"/>
  <c r="M83" i="1"/>
  <c r="M82" i="1"/>
  <c r="G2" i="1" l="1"/>
  <c r="M138" i="1" l="1"/>
  <c r="M137" i="1"/>
  <c r="M112" i="1"/>
  <c r="M102" i="1"/>
  <c r="M103" i="1"/>
  <c r="M104" i="1"/>
  <c r="M105" i="1"/>
  <c r="M106" i="1"/>
  <c r="M107" i="1"/>
  <c r="M108" i="1"/>
  <c r="M109" i="1"/>
  <c r="M110" i="1"/>
  <c r="M111" i="1"/>
  <c r="M75" i="1"/>
  <c r="M76" i="1"/>
  <c r="M77" i="1"/>
  <c r="M78" i="1"/>
  <c r="M79" i="1"/>
  <c r="M80" i="1"/>
  <c r="M81" i="1"/>
  <c r="M91" i="1"/>
  <c r="M92" i="1"/>
  <c r="M93" i="1"/>
  <c r="M94" i="1"/>
  <c r="M95" i="1"/>
  <c r="M96" i="1"/>
  <c r="M97" i="1"/>
  <c r="M98" i="1"/>
  <c r="M99" i="1"/>
  <c r="M100" i="1"/>
  <c r="M101" i="1"/>
  <c r="M74" i="1"/>
  <c r="C35" i="1" l="1"/>
  <c r="G33" i="1"/>
  <c r="G31" i="1"/>
  <c r="G29" i="1"/>
  <c r="G27" i="1"/>
  <c r="G25" i="1"/>
  <c r="E31" i="1" l="1"/>
  <c r="E29" i="1"/>
  <c r="E27" i="1"/>
  <c r="E25" i="1"/>
  <c r="F25" i="1" s="1"/>
  <c r="E33" i="1"/>
  <c r="G35" i="1"/>
  <c r="F35" i="1" l="1"/>
  <c r="E35" i="1"/>
  <c r="C39" i="1" l="1"/>
  <c r="C42" i="1"/>
  <c r="C41" i="1"/>
  <c r="C40" i="1"/>
  <c r="C44" i="1" l="1"/>
  <c r="D44" i="1" s="1"/>
  <c r="F44" i="1" l="1"/>
</calcChain>
</file>

<file path=xl/sharedStrings.xml><?xml version="1.0" encoding="utf-8"?>
<sst xmlns="http://schemas.openxmlformats.org/spreadsheetml/2006/main" count="192" uniqueCount="179">
  <si>
    <t>Fecha:</t>
  </si>
  <si>
    <t>Nombre:</t>
  </si>
  <si>
    <t>II.- DATOS DEL PROPIETARIO</t>
  </si>
  <si>
    <t>Domicilio:</t>
  </si>
  <si>
    <t>Telefono:</t>
  </si>
  <si>
    <t>e-mail:</t>
  </si>
  <si>
    <t>III.- DATOS DE LA OBRA</t>
  </si>
  <si>
    <t>Proyecto:</t>
  </si>
  <si>
    <t>Ubicación:</t>
  </si>
  <si>
    <t>Municipio:</t>
  </si>
  <si>
    <t>Clave Catastral:</t>
  </si>
  <si>
    <t>IV.- CALCULO DEL ARANCEL</t>
  </si>
  <si>
    <t>Base Arancel (CH):</t>
  </si>
  <si>
    <t>TIPO DE CONSTRUCCION</t>
  </si>
  <si>
    <t>AREA (M2)</t>
  </si>
  <si>
    <r>
      <t xml:space="preserve">FACTOR                       </t>
    </r>
    <r>
      <rPr>
        <b/>
        <sz val="14"/>
        <rFont val="Symbol"/>
        <family val="1"/>
        <charset val="2"/>
      </rPr>
      <t>a</t>
    </r>
  </si>
  <si>
    <t>IMPORTE ARANCEL</t>
  </si>
  <si>
    <t>TOTALES</t>
  </si>
  <si>
    <t>1.-</t>
  </si>
  <si>
    <t>Notas:</t>
  </si>
  <si>
    <t>2.-</t>
  </si>
  <si>
    <t>* Importes No incluyen IVA</t>
  </si>
  <si>
    <t>3.-</t>
  </si>
  <si>
    <t>* Importes en Pesos Mexicanos</t>
  </si>
  <si>
    <t>4.-</t>
  </si>
  <si>
    <t>VI.- ACEPTACION Y REGISTRO DE ARANCEL</t>
  </si>
  <si>
    <t>El Propietario</t>
  </si>
  <si>
    <t>Bitacora: _______________________</t>
  </si>
  <si>
    <t>Fecha: _________________________</t>
  </si>
  <si>
    <t>Firma:</t>
  </si>
  <si>
    <t>SON: (</t>
  </si>
  <si>
    <r>
      <rPr>
        <sz val="11"/>
        <rFont val="Symbol"/>
        <family val="1"/>
        <charset val="2"/>
      </rPr>
      <t>b</t>
    </r>
    <r>
      <rPr>
        <sz val="11"/>
        <rFont val="Arial"/>
        <family val="2"/>
      </rPr>
      <t>:</t>
    </r>
  </si>
  <si>
    <t>PARAMETRICO DE CONSTRUCCION</t>
  </si>
  <si>
    <t>V.- DESGLOSE DE  IMPORTES POR CONCEPTOS PARA EFECTO DE COBRO</t>
  </si>
  <si>
    <t>* Se considera un periodo máximo de doce meses para la ejecución de los trabajos.</t>
  </si>
  <si>
    <t>COSTO P/M2 CONSTRUCCION</t>
  </si>
  <si>
    <t>ALFA</t>
  </si>
  <si>
    <t>* No incluye viaticos a mas de 25 km.</t>
  </si>
  <si>
    <t>* No incluye estudios, mecanica de suelos, ni proyectos.</t>
  </si>
  <si>
    <t>Registro ante La Comision</t>
  </si>
  <si>
    <t>Colegio:</t>
  </si>
  <si>
    <t>HAB. UNIF. INTERES SOCIAL</t>
  </si>
  <si>
    <t>HAB. UNIF. POPULAR</t>
  </si>
  <si>
    <t>HAB. UNIF. RESIDENCIAL</t>
  </si>
  <si>
    <t>HAB. UNIF. CAMPESTRE</t>
  </si>
  <si>
    <t>PLURIFAMILIAR INTERES SOCIAL</t>
  </si>
  <si>
    <t>PLURIFAMILIAR POPULAR</t>
  </si>
  <si>
    <t>PLURIFAMILIAR RESIDENCIAL</t>
  </si>
  <si>
    <t>PLURIFAMILIAR CAMPESTRE</t>
  </si>
  <si>
    <t>CONJUNTOS HAB. INTERES SOCIAL</t>
  </si>
  <si>
    <t>CONJUNTOS HAB. POPULAR</t>
  </si>
  <si>
    <t>CONJUNTOS HAB. RESIDENCIAL</t>
  </si>
  <si>
    <t>CONJUNTOS HAB. CAMPESTRE</t>
  </si>
  <si>
    <t>SERVICIO OFICINAS</t>
  </si>
  <si>
    <t>SERVICIO BANCOS Y OF. PUBLICAS</t>
  </si>
  <si>
    <t>COMERCIO ALMACENAMIENTO Y ABASTO</t>
  </si>
  <si>
    <t>COMERCIO TIENDAS DE PRODUCTOS BASICOS</t>
  </si>
  <si>
    <t>COMERCIO TIENDAS DE ESPECIALIDADES</t>
  </si>
  <si>
    <t>COMERCIO TIENDAS DE AUTOSERVICIO</t>
  </si>
  <si>
    <t>COMERCIO TIENDAS DEPARTAMENTALES</t>
  </si>
  <si>
    <t>CENTROS COMERCIALES</t>
  </si>
  <si>
    <t>COMERCIO DE MATERIALES Y VEHICULOS</t>
  </si>
  <si>
    <t>COMERCIO SALONES DE BELLEZA, LAVANDERIAS</t>
  </si>
  <si>
    <t>SALUD UNIDAD MEDICA DE PRIMER CONTACTO</t>
  </si>
  <si>
    <t>SALUD CLINICAS</t>
  </si>
  <si>
    <t>SALUD CLINICA HOSPITAL</t>
  </si>
  <si>
    <t>SALUD HOPITAL DE PRIMER NIVEL</t>
  </si>
  <si>
    <t>SALUD HOPITAL DE ESPECIALIDADES</t>
  </si>
  <si>
    <t>SALUD UNIDAD DE URGENCIAS</t>
  </si>
  <si>
    <t>ASISTENCIA SOCIAL CASA CUNA</t>
  </si>
  <si>
    <t>ASISTENCIA SOCIAL GUARDERIAS</t>
  </si>
  <si>
    <t>ASISTENCIA SOCIAL ORFANATORIOS</t>
  </si>
  <si>
    <t>ASISTENCIA SOCIAL CENTRO DE INTEGRACION JUVENIL</t>
  </si>
  <si>
    <t>ASISTENCIA SOCIAL HOGAR INDIGENTES</t>
  </si>
  <si>
    <t>ASISTENCIA SOCIAL HOGAR DE ANCIANOS</t>
  </si>
  <si>
    <t>ASISTENCIA SOCIAL VELATORIO</t>
  </si>
  <si>
    <t>ASISTENCIA ANIMAL</t>
  </si>
  <si>
    <t>EDUCACION PREESCOLAR</t>
  </si>
  <si>
    <t>EDUCACION PRIMARIA</t>
  </si>
  <si>
    <t>EDUCACION SECUNDARIA</t>
  </si>
  <si>
    <t>EDUCACION PREPARATORIA</t>
  </si>
  <si>
    <t>ESCUELA NIÑOS ATIPICOS</t>
  </si>
  <si>
    <t>EDUCACION SUPERIOR</t>
  </si>
  <si>
    <t>INSTITUTOS CIENTIFICOS</t>
  </si>
  <si>
    <t>ACADEMIAS</t>
  </si>
  <si>
    <t>EDUCACION SECUNDARIA Y PREPARATORIA ABIERTA</t>
  </si>
  <si>
    <t>AUDITORIOS Y CENTROS DE CONVENCIONES</t>
  </si>
  <si>
    <t>FERIAS, TEATROS Y CINES</t>
  </si>
  <si>
    <t>CENTROS COMUNITARIOS Y CLUBES SOCIALES</t>
  </si>
  <si>
    <t>CLUBES CAMPESTRES Y DE GOLF</t>
  </si>
  <si>
    <t>CENTROS NOCTURNOS</t>
  </si>
  <si>
    <t>HIPODROMOS, GALGODROMOS, VELODROMOS, AUTODROMOS</t>
  </si>
  <si>
    <t>PISTAS DE EQUITACION</t>
  </si>
  <si>
    <t>CANALES O LAGOS PARA REGATAS, CAMPOS DE TIRO</t>
  </si>
  <si>
    <t>PLAZAS Y EXPLANADAS DEPORTIVAS</t>
  </si>
  <si>
    <t>JARDINES Y PARQUES</t>
  </si>
  <si>
    <t>CENTROS DEPORTIVOS Y ESTADIOS</t>
  </si>
  <si>
    <t>ALBERCAS</t>
  </si>
  <si>
    <t>GIMNASIOS, BOLICHE, BILLARES</t>
  </si>
  <si>
    <t>HOTELES</t>
  </si>
  <si>
    <t>MOTELES</t>
  </si>
  <si>
    <t>CASA DE HUESPEDES Y ALBERGUES</t>
  </si>
  <si>
    <t>TERMINALES DE TRANSPORTE TERRESTRE</t>
  </si>
  <si>
    <t>ESTACIONES DE FERROCARRIL</t>
  </si>
  <si>
    <t>ESTACIONAMIENTOS</t>
  </si>
  <si>
    <t>AEROPUERTOS</t>
  </si>
  <si>
    <t>AGENCIAS Y CENTRALES DE CORREO Y TELEGRAFO</t>
  </si>
  <si>
    <t>ESTACIONES DE RADIO</t>
  </si>
  <si>
    <t>ESTACIONES DE TELEVISION</t>
  </si>
  <si>
    <t>PLANTAS DE TRATAMIENTO DE AGUAS Y SUBESTACIONES ELECTRICAS</t>
  </si>
  <si>
    <t>CARCAMOS Y BOMBAS</t>
  </si>
  <si>
    <t>BASUREROS Y RELLENOS SANITARIOS</t>
  </si>
  <si>
    <t>GARITAS DE POLICIA Y ESTACIONES CENTRALES</t>
  </si>
  <si>
    <t>ENCIERRO DE VEHICULOS</t>
  </si>
  <si>
    <t>BOMBEROS</t>
  </si>
  <si>
    <t>RECLUSORIO</t>
  </si>
  <si>
    <t>PROTECCION CIVIL</t>
  </si>
  <si>
    <t>INDUSTRIA LIGERA</t>
  </si>
  <si>
    <t>INDUSTRIA MEDIANA</t>
  </si>
  <si>
    <t>INDUSTRIA PESADA</t>
  </si>
  <si>
    <t>5.-</t>
  </si>
  <si>
    <t>*El importe unicamente considera las actividades indicadas con paloma en el recuadro.</t>
  </si>
  <si>
    <t>IMPORTE ACTIVIDADES CONTRATADAS</t>
  </si>
  <si>
    <t>HORAS DE SUPERVISION CONSULTORIA</t>
  </si>
  <si>
    <t>$/m2</t>
  </si>
  <si>
    <t>EDIFICIOS DE MENOS DE 5 NIVELES</t>
  </si>
  <si>
    <t>EDIFICIOS DE 5 A 12 NIVELES</t>
  </si>
  <si>
    <t>EDIFICIOS DE 12 A 20 NIVELES</t>
  </si>
  <si>
    <t>EDIFICIOS DE MAS DE 20 NIVELES</t>
  </si>
  <si>
    <t>OBRA ESPECIAL  0.75</t>
  </si>
  <si>
    <t>OBRA ESPECIAL  0.8</t>
  </si>
  <si>
    <t>OBRA ESPECIAL  0.85</t>
  </si>
  <si>
    <t>OBRA ESPECIAL  0.9</t>
  </si>
  <si>
    <t>OBRA ESPECIAL  0.95</t>
  </si>
  <si>
    <t>OBRA ESPECIAL  1</t>
  </si>
  <si>
    <t>OBRA ESPECIAL  1.05</t>
  </si>
  <si>
    <t>OBRA ESPECIAL  1.1</t>
  </si>
  <si>
    <t>OBRA ESPECIAL  1.15</t>
  </si>
  <si>
    <t>OBRA ESPECIAL  1.2</t>
  </si>
  <si>
    <t>OBRA ESPECIAL  1.25</t>
  </si>
  <si>
    <t>OBRA ESPECIAL  1.3</t>
  </si>
  <si>
    <t>OBRA ESPECIAL  1.35</t>
  </si>
  <si>
    <t>OBRA ESPECIAL  1.4</t>
  </si>
  <si>
    <t>OBRA ESPECIAL  1.45</t>
  </si>
  <si>
    <t>OBRA ESPECIAL  1.5</t>
  </si>
  <si>
    <t>Rep.Legal:</t>
  </si>
  <si>
    <t>Empresa:</t>
  </si>
  <si>
    <t>Uso:</t>
  </si>
  <si>
    <t>USO</t>
  </si>
  <si>
    <t>OBRA PUBLICA</t>
  </si>
  <si>
    <t>XXXXXXXX</t>
  </si>
  <si>
    <t>XXXXXX</t>
  </si>
  <si>
    <t>XXXXX</t>
  </si>
  <si>
    <t>)</t>
  </si>
  <si>
    <t>RESIDENCIAL URBANO (61-120m2)</t>
  </si>
  <si>
    <t>HABITACIONAL POPULAR URBANO</t>
  </si>
  <si>
    <t>URBANIZACION PROGRESIVA (0-60m2)</t>
  </si>
  <si>
    <t>RESIDENCIAL CAMPESTRE (112-180 m2)</t>
  </si>
  <si>
    <t>RUSTICO CAMPESTRE (MAYOR A 180 m2)</t>
  </si>
  <si>
    <t>INDUSTRIA LIGERA (MENOR A 500 m2)</t>
  </si>
  <si>
    <t>INDUSTRIA MEDIANA (501-2,000 m2)</t>
  </si>
  <si>
    <t>INDUSTRIA PESADA (MAYOR A 2,000 m2)</t>
  </si>
  <si>
    <t>COMERCIAL Y SERVICIOS</t>
  </si>
  <si>
    <t>RADIO BASE CELULAR, SISTEMAS DE TRANSMISION</t>
  </si>
  <si>
    <t>SELECCIONE</t>
  </si>
  <si>
    <t>K</t>
  </si>
  <si>
    <t>SELECCIONE/NINGUNO</t>
  </si>
  <si>
    <t>Adicionales</t>
  </si>
  <si>
    <t>Visitas de supervisión a obra</t>
  </si>
  <si>
    <t>Aviso de Terminación de Obra</t>
  </si>
  <si>
    <t>UMAS:</t>
  </si>
  <si>
    <t>FORMATO FA-2 / V.01-25</t>
  </si>
  <si>
    <t>ARANCELES MÍNIMOS PROFESIONALES PARA CORRESPONSABLES ESTRUCTURALES</t>
  </si>
  <si>
    <t>I.- DATOS DEL C.S.E.</t>
  </si>
  <si>
    <t>fcse:</t>
  </si>
  <si>
    <t>Colegio</t>
  </si>
  <si>
    <t>Responsiva CSE</t>
  </si>
  <si>
    <t>El C.S.E.</t>
  </si>
  <si>
    <t>Reg. C.S.E.: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</si>
</sst>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#,##0_ ;\-#,##0\ "/>
    <numFmt numFmtId="166" formatCode="0.000"/>
    <numFmt numFmtId="167" formatCode="0.000%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4"/>
      <name val="Symbol"/>
      <family val="1"/>
      <charset val="2"/>
    </font>
    <font>
      <sz val="10"/>
      <name val="Verdana"/>
      <family val="2"/>
    </font>
    <font>
      <b/>
      <sz val="10"/>
      <name val="Arial"/>
      <family val="2"/>
    </font>
    <font>
      <sz val="11"/>
      <name val="Symbol"/>
      <family val="1"/>
      <charset val="2"/>
    </font>
    <font>
      <sz val="8"/>
      <name val="Tahoma"/>
      <family val="2"/>
    </font>
    <font>
      <b/>
      <sz val="11"/>
      <color rgb="FF3333FF"/>
      <name val="Arial"/>
      <family val="2"/>
    </font>
    <font>
      <sz val="11"/>
      <color rgb="FF3333FF"/>
      <name val="Arial"/>
      <family val="2"/>
    </font>
    <font>
      <sz val="10"/>
      <color rgb="FF3333FF"/>
      <name val="Arial"/>
      <family val="2"/>
    </font>
    <font>
      <b/>
      <sz val="11"/>
      <color rgb="FFC00000"/>
      <name val="Arial"/>
      <family val="2"/>
    </font>
    <font>
      <b/>
      <sz val="12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i/>
      <sz val="10"/>
      <name val="Arial"/>
      <family val="2"/>
    </font>
    <font>
      <i/>
      <sz val="1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4" fontId="4" fillId="0" borderId="0" xfId="2" applyFont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2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wrapText="1"/>
      <protection hidden="1"/>
    </xf>
    <xf numFmtId="0" fontId="4" fillId="0" borderId="0" xfId="0" applyFont="1" applyAlignment="1">
      <alignment horizontal="center" vertical="top"/>
    </xf>
    <xf numFmtId="164" fontId="11" fillId="0" borderId="0" xfId="0" applyNumberFormat="1" applyFont="1" applyAlignment="1" applyProtection="1">
      <alignment horizontal="center" vertical="center"/>
      <protection locked="0"/>
    </xf>
    <xf numFmtId="164" fontId="11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/>
    <xf numFmtId="165" fontId="3" fillId="0" borderId="0" xfId="1" applyNumberFormat="1" applyFont="1" applyAlignment="1">
      <alignment horizontal="center" vertical="center"/>
    </xf>
    <xf numFmtId="1" fontId="3" fillId="0" borderId="0" xfId="0" applyNumberFormat="1" applyFont="1"/>
    <xf numFmtId="2" fontId="0" fillId="0" borderId="7" xfId="0" applyNumberFormat="1" applyBorder="1"/>
    <xf numFmtId="44" fontId="0" fillId="0" borderId="0" xfId="2" applyFont="1"/>
    <xf numFmtId="44" fontId="3" fillId="0" borderId="0" xfId="2" applyFont="1"/>
    <xf numFmtId="44" fontId="4" fillId="0" borderId="0" xfId="2" applyFont="1" applyAlignment="1">
      <alignment horizontal="center" vertical="top"/>
    </xf>
    <xf numFmtId="44" fontId="3" fillId="0" borderId="0" xfId="2" applyFont="1" applyAlignment="1">
      <alignment vertical="center"/>
    </xf>
    <xf numFmtId="2" fontId="0" fillId="0" borderId="0" xfId="0" applyNumberFormat="1" applyProtection="1">
      <protection hidden="1"/>
    </xf>
    <xf numFmtId="0" fontId="0" fillId="0" borderId="0" xfId="0" applyProtection="1">
      <protection hidden="1"/>
    </xf>
    <xf numFmtId="2" fontId="0" fillId="0" borderId="0" xfId="0" applyNumberFormat="1"/>
    <xf numFmtId="0" fontId="8" fillId="0" borderId="0" xfId="0" applyFont="1" applyAlignment="1">
      <alignment horizontal="right" vertical="center"/>
    </xf>
    <xf numFmtId="14" fontId="15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44" fontId="3" fillId="0" borderId="0" xfId="0" applyNumberFormat="1" applyFont="1"/>
    <xf numFmtId="0" fontId="4" fillId="0" borderId="0" xfId="0" applyFont="1"/>
    <xf numFmtId="4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hidden="1"/>
    </xf>
    <xf numFmtId="0" fontId="12" fillId="0" borderId="2" xfId="0" applyFont="1" applyBorder="1" applyAlignment="1" applyProtection="1">
      <alignment horizontal="center"/>
      <protection locked="0"/>
    </xf>
    <xf numFmtId="165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 hidden="1"/>
    </xf>
    <xf numFmtId="0" fontId="3" fillId="0" borderId="0" xfId="0" applyFont="1" applyProtection="1">
      <protection locked="0" hidden="1"/>
    </xf>
    <xf numFmtId="0" fontId="12" fillId="0" borderId="1" xfId="0" applyFont="1" applyBorder="1" applyAlignment="1" applyProtection="1">
      <alignment vertical="center"/>
      <protection locked="0"/>
    </xf>
    <xf numFmtId="0" fontId="16" fillId="0" borderId="5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44" fontId="17" fillId="0" borderId="0" xfId="2" applyFont="1" applyAlignment="1">
      <alignment horizontal="center" vertical="center" shrinkToFit="1"/>
    </xf>
    <xf numFmtId="2" fontId="17" fillId="0" borderId="0" xfId="2" applyNumberFormat="1" applyFont="1" applyAlignment="1">
      <alignment shrinkToFit="1"/>
    </xf>
    <xf numFmtId="44" fontId="17" fillId="0" borderId="0" xfId="2" applyFont="1" applyAlignment="1">
      <alignment shrinkToFit="1"/>
    </xf>
    <xf numFmtId="44" fontId="17" fillId="0" borderId="1" xfId="2" applyFont="1" applyBorder="1" applyAlignment="1">
      <alignment horizontal="center" vertical="center" shrinkToFit="1"/>
    </xf>
    <xf numFmtId="166" fontId="1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horizontal="right" vertical="center"/>
    </xf>
    <xf numFmtId="44" fontId="3" fillId="0" borderId="0" xfId="0" applyNumberFormat="1" applyFont="1" applyProtection="1">
      <protection locked="0"/>
    </xf>
    <xf numFmtId="167" fontId="17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Protection="1">
      <protection hidden="1"/>
    </xf>
    <xf numFmtId="0" fontId="19" fillId="0" borderId="0" xfId="0" applyFont="1" applyAlignment="1" applyProtection="1">
      <alignment wrapText="1"/>
      <protection hidden="1"/>
    </xf>
    <xf numFmtId="2" fontId="18" fillId="0" borderId="7" xfId="0" applyNumberFormat="1" applyFont="1" applyBorder="1"/>
    <xf numFmtId="44" fontId="18" fillId="0" borderId="0" xfId="2" applyFont="1"/>
    <xf numFmtId="0" fontId="3" fillId="0" borderId="0" xfId="0" applyFont="1" applyAlignment="1">
      <alignment shrinkToFit="1"/>
    </xf>
    <xf numFmtId="2" fontId="3" fillId="0" borderId="0" xfId="0" applyNumberFormat="1" applyFont="1" applyAlignment="1">
      <alignment horizontal="center"/>
    </xf>
    <xf numFmtId="44" fontId="12" fillId="0" borderId="1" xfId="2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44" fontId="14" fillId="0" borderId="5" xfId="2" applyFont="1" applyBorder="1" applyAlignment="1" applyProtection="1">
      <alignment horizontal="center" vertical="center"/>
    </xf>
    <xf numFmtId="44" fontId="12" fillId="0" borderId="0" xfId="2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shrinkToFit="1"/>
    </xf>
    <xf numFmtId="49" fontId="12" fillId="0" borderId="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center" vertical="center" shrinkToFit="1"/>
      <protection locked="0"/>
    </xf>
  </cellXfs>
  <cellStyles count="7">
    <cellStyle name="Millares" xfId="1" builtinId="3"/>
    <cellStyle name="Moneda" xfId="2" builtinId="4"/>
    <cellStyle name="Normal" xfId="0" builtinId="0"/>
    <cellStyle name="Normal 2" xfId="4" xr:uid="{00000000-0005-0000-0000-000003000000}"/>
    <cellStyle name="Normal 3" xfId="5" xr:uid="{00000000-0005-0000-0000-000004000000}"/>
    <cellStyle name="Porcentaje" xfId="3" builtinId="5"/>
    <cellStyle name="Porcentual 2" xfId="6" xr:uid="{00000000-0005-0000-0000-000006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A$25" fmlaRange="$K$73:$K$172" noThreeD="1" sel="1" val="0"/>
</file>

<file path=xl/ctrlProps/ctrlProp10.xml><?xml version="1.0" encoding="utf-8"?>
<formControlPr xmlns="http://schemas.microsoft.com/office/spreadsheetml/2009/9/main" objectType="CheckBox" fmlaLink="$K$43" lockText="1" noThreeD="1"/>
</file>

<file path=xl/ctrlProps/ctrlProp11.xml><?xml version="1.0" encoding="utf-8"?>
<formControlPr xmlns="http://schemas.microsoft.com/office/spreadsheetml/2009/9/main" objectType="CheckBox" fmlaLink="$K$25" lockText="1" noThreeD="1"/>
</file>

<file path=xl/ctrlProps/ctrlProp12.xml><?xml version="1.0" encoding="utf-8"?>
<formControlPr xmlns="http://schemas.microsoft.com/office/spreadsheetml/2009/9/main" objectType="CheckBox" fmlaLink="$K$27" lockText="1" noThreeD="1"/>
</file>

<file path=xl/ctrlProps/ctrlProp13.xml><?xml version="1.0" encoding="utf-8"?>
<formControlPr xmlns="http://schemas.microsoft.com/office/spreadsheetml/2009/9/main" objectType="CheckBox" fmlaLink="$K$29" lockText="1" noThreeD="1"/>
</file>

<file path=xl/ctrlProps/ctrlProp14.xml><?xml version="1.0" encoding="utf-8"?>
<formControlPr xmlns="http://schemas.microsoft.com/office/spreadsheetml/2009/9/main" objectType="CheckBox" fmlaLink="$K$31" lockText="1" noThreeD="1"/>
</file>

<file path=xl/ctrlProps/ctrlProp15.xml><?xml version="1.0" encoding="utf-8"?>
<formControlPr xmlns="http://schemas.microsoft.com/office/spreadsheetml/2009/9/main" objectType="CheckBox" fmlaLink="$K$33" lockText="1" noThreeD="1"/>
</file>

<file path=xl/ctrlProps/ctrlProp16.xml><?xml version="1.0" encoding="utf-8"?>
<formControlPr xmlns="http://schemas.microsoft.com/office/spreadsheetml/2009/9/main" objectType="Drop" dropStyle="combo" dx="16" fmlaLink="$J$15" fmlaRange="$K$54:$K$65" noThreeD="1" sel="1" val="0"/>
</file>

<file path=xl/ctrlProps/ctrlProp2.xml><?xml version="1.0" encoding="utf-8"?>
<formControlPr xmlns="http://schemas.microsoft.com/office/spreadsheetml/2009/9/main" objectType="Drop" dropStyle="combo" dx="16" fmlaLink="$A$27" fmlaRange="$K$73:$K$172" noThreeD="1" sel="1" val="0"/>
</file>

<file path=xl/ctrlProps/ctrlProp3.xml><?xml version="1.0" encoding="utf-8"?>
<formControlPr xmlns="http://schemas.microsoft.com/office/spreadsheetml/2009/9/main" objectType="Drop" dropStyle="combo" dx="16" fmlaLink="$A$29" fmlaRange="$K$73:$K$172" noThreeD="1" sel="1" val="0"/>
</file>

<file path=xl/ctrlProps/ctrlProp4.xml><?xml version="1.0" encoding="utf-8"?>
<formControlPr xmlns="http://schemas.microsoft.com/office/spreadsheetml/2009/9/main" objectType="Drop" dropStyle="combo" dx="16" fmlaLink="$A$31" fmlaRange="$K$73:$K$172" noThreeD="1" sel="1" val="0"/>
</file>

<file path=xl/ctrlProps/ctrlProp5.xml><?xml version="1.0" encoding="utf-8"?>
<formControlPr xmlns="http://schemas.microsoft.com/office/spreadsheetml/2009/9/main" objectType="Drop" dropStyle="combo" dx="16" fmlaLink="$A$33" fmlaRange="$K$73:$K$172" noThreeD="1" sel="1" val="0"/>
</file>

<file path=xl/ctrlProps/ctrlProp6.xml><?xml version="1.0" encoding="utf-8"?>
<formControlPr xmlns="http://schemas.microsoft.com/office/spreadsheetml/2009/9/main" objectType="CheckBox" fmlaLink="$K$40" lockText="1" noThreeD="1"/>
</file>

<file path=xl/ctrlProps/ctrlProp7.xml><?xml version="1.0" encoding="utf-8"?>
<formControlPr xmlns="http://schemas.microsoft.com/office/spreadsheetml/2009/9/main" objectType="CheckBox" fmlaLink="$K$41" lockText="1" noThreeD="1"/>
</file>

<file path=xl/ctrlProps/ctrlProp8.xml><?xml version="1.0" encoding="utf-8"?>
<formControlPr xmlns="http://schemas.microsoft.com/office/spreadsheetml/2009/9/main" objectType="CheckBox" fmlaLink="$K$39" lockText="1" noThreeD="1"/>
</file>

<file path=xl/ctrlProps/ctrlProp9.xml><?xml version="1.0" encoding="utf-8"?>
<formControlPr xmlns="http://schemas.microsoft.com/office/spreadsheetml/2009/9/main" objectType="CheckBox" fmlaLink="$K$4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66674</xdr:colOff>
      <xdr:row>7</xdr:row>
      <xdr:rowOff>202128</xdr:rowOff>
    </xdr:from>
    <xdr:to>
      <xdr:col>6</xdr:col>
      <xdr:colOff>1543049</xdr:colOff>
      <xdr:row>13</xdr:row>
      <xdr:rowOff>215901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38000"/>
        </a:blip>
        <a:srcRect l="12821" r="9823"/>
        <a:stretch>
          <a:fillRect/>
        </a:stretch>
      </xdr:blipFill>
      <xdr:spPr bwMode="auto">
        <a:xfrm>
          <a:off x="8143874" y="2535753"/>
          <a:ext cx="1476375" cy="2153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241300</xdr:colOff>
      <xdr:row>3</xdr:row>
      <xdr:rowOff>114300</xdr:rowOff>
    </xdr:from>
    <xdr:to>
      <xdr:col>6</xdr:col>
      <xdr:colOff>1530350</xdr:colOff>
      <xdr:row>7</xdr:row>
      <xdr:rowOff>209550</xdr:rowOff>
    </xdr:to>
    <xdr:pic>
      <xdr:nvPicPr>
        <xdr:cNvPr id="1032" name="Imagen 2" descr="Descripción: PAPA COL ARQ copy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97750" y="1206500"/>
          <a:ext cx="2590800" cy="133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0</xdr:rowOff>
        </xdr:from>
        <xdr:to>
          <xdr:col>1</xdr:col>
          <xdr:colOff>2667000</xdr:colOff>
          <xdr:row>25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1</xdr:col>
          <xdr:colOff>2667000</xdr:colOff>
          <xdr:row>27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1</xdr:col>
          <xdr:colOff>2667000</xdr:colOff>
          <xdr:row>29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2667000</xdr:colOff>
          <xdr:row>31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1</xdr:col>
          <xdr:colOff>2667000</xdr:colOff>
          <xdr:row>33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39</xdr:row>
          <xdr:rowOff>38100</xdr:rowOff>
        </xdr:from>
        <xdr:to>
          <xdr:col>0</xdr:col>
          <xdr:colOff>485775</xdr:colOff>
          <xdr:row>39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40</xdr:row>
          <xdr:rowOff>28575</xdr:rowOff>
        </xdr:from>
        <xdr:to>
          <xdr:col>0</xdr:col>
          <xdr:colOff>466725</xdr:colOff>
          <xdr:row>40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38</xdr:row>
          <xdr:rowOff>66675</xdr:rowOff>
        </xdr:from>
        <xdr:to>
          <xdr:col>0</xdr:col>
          <xdr:colOff>485775</xdr:colOff>
          <xdr:row>38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41</xdr:row>
          <xdr:rowOff>28575</xdr:rowOff>
        </xdr:from>
        <xdr:to>
          <xdr:col>0</xdr:col>
          <xdr:colOff>466725</xdr:colOff>
          <xdr:row>41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42</xdr:row>
          <xdr:rowOff>47625</xdr:rowOff>
        </xdr:from>
        <xdr:to>
          <xdr:col>0</xdr:col>
          <xdr:colOff>466725</xdr:colOff>
          <xdr:row>42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24</xdr:row>
          <xdr:rowOff>47625</xdr:rowOff>
        </xdr:from>
        <xdr:to>
          <xdr:col>0</xdr:col>
          <xdr:colOff>457200</xdr:colOff>
          <xdr:row>24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26</xdr:row>
          <xdr:rowOff>38100</xdr:rowOff>
        </xdr:from>
        <xdr:to>
          <xdr:col>0</xdr:col>
          <xdr:colOff>457200</xdr:colOff>
          <xdr:row>26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28</xdr:row>
          <xdr:rowOff>47625</xdr:rowOff>
        </xdr:from>
        <xdr:to>
          <xdr:col>0</xdr:col>
          <xdr:colOff>457200</xdr:colOff>
          <xdr:row>28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30</xdr:row>
          <xdr:rowOff>38100</xdr:rowOff>
        </xdr:from>
        <xdr:to>
          <xdr:col>0</xdr:col>
          <xdr:colOff>457200</xdr:colOff>
          <xdr:row>30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32</xdr:row>
          <xdr:rowOff>47625</xdr:rowOff>
        </xdr:from>
        <xdr:to>
          <xdr:col>0</xdr:col>
          <xdr:colOff>457200</xdr:colOff>
          <xdr:row>32</xdr:row>
          <xdr:rowOff>266700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</xdr:row>
          <xdr:rowOff>47625</xdr:rowOff>
        </xdr:from>
        <xdr:to>
          <xdr:col>1</xdr:col>
          <xdr:colOff>2695575</xdr:colOff>
          <xdr:row>14</xdr:row>
          <xdr:rowOff>352425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208"/>
  <sheetViews>
    <sheetView tabSelected="1" showWhiteSpace="0" zoomScaleNormal="100" workbookViewId="0">
      <selection activeCell="R6" sqref="R6"/>
    </sheetView>
  </sheetViews>
  <sheetFormatPr baseColWidth="10" defaultColWidth="2.85546875" defaultRowHeight="12.75" x14ac:dyDescent="0.2"/>
  <cols>
    <col min="1" max="1" width="10.5703125" customWidth="1"/>
    <col min="2" max="2" width="38.5703125" customWidth="1"/>
    <col min="3" max="3" width="19.42578125" style="34" customWidth="1"/>
    <col min="4" max="4" width="14.140625" style="34" customWidth="1"/>
    <col min="5" max="5" width="20.42578125" customWidth="1"/>
    <col min="6" max="6" width="18.5703125" customWidth="1"/>
    <col min="7" max="7" width="24.140625" customWidth="1"/>
    <col min="8" max="8" width="3.42578125" customWidth="1"/>
    <col min="9" max="9" width="2.85546875" hidden="1" customWidth="1"/>
    <col min="10" max="10" width="7.5703125" hidden="1" customWidth="1"/>
    <col min="11" max="11" width="67.42578125" hidden="1" customWidth="1"/>
    <col min="12" max="12" width="5.5703125" hidden="1" customWidth="1"/>
    <col min="13" max="13" width="18.140625" style="48" hidden="1" customWidth="1"/>
    <col min="14" max="14" width="2.85546875" customWidth="1"/>
    <col min="15" max="15" width="11.42578125" customWidth="1"/>
    <col min="16" max="16" width="11.7109375" customWidth="1"/>
  </cols>
  <sheetData>
    <row r="1" spans="1:13" ht="30" customHeight="1" thickBot="1" x14ac:dyDescent="0.25">
      <c r="A1" s="97" t="s">
        <v>172</v>
      </c>
      <c r="B1" s="97"/>
      <c r="C1" s="97"/>
      <c r="D1" s="97"/>
      <c r="E1" s="97"/>
      <c r="F1" s="97"/>
      <c r="G1" s="97"/>
    </row>
    <row r="2" spans="1:13" s="1" customFormat="1" ht="27.95" customHeight="1" thickTop="1" x14ac:dyDescent="0.25">
      <c r="C2" s="2"/>
      <c r="D2" s="2"/>
      <c r="F2" s="3" t="s">
        <v>0</v>
      </c>
      <c r="G2" s="56">
        <f ca="1">TODAY()</f>
        <v>45966</v>
      </c>
      <c r="M2" s="49"/>
    </row>
    <row r="3" spans="1:13" s="1" customFormat="1" ht="20.100000000000001" customHeight="1" x14ac:dyDescent="0.2">
      <c r="A3" s="4" t="s">
        <v>173</v>
      </c>
      <c r="C3" s="2"/>
      <c r="D3" s="2"/>
      <c r="G3" s="5" t="s">
        <v>171</v>
      </c>
      <c r="M3" s="49"/>
    </row>
    <row r="4" spans="1:13" s="1" customFormat="1" ht="30" customHeight="1" x14ac:dyDescent="0.2">
      <c r="A4" s="1" t="s">
        <v>1</v>
      </c>
      <c r="B4" s="98" t="s">
        <v>150</v>
      </c>
      <c r="C4" s="98"/>
      <c r="D4" s="98"/>
      <c r="E4" s="98"/>
      <c r="F4" s="42"/>
      <c r="M4" s="49"/>
    </row>
    <row r="5" spans="1:13" s="1" customFormat="1" ht="30" customHeight="1" x14ac:dyDescent="0.2">
      <c r="A5" s="1" t="s">
        <v>40</v>
      </c>
      <c r="B5" s="62" t="s">
        <v>150</v>
      </c>
      <c r="C5" s="3" t="s">
        <v>178</v>
      </c>
      <c r="D5" s="99" t="s">
        <v>151</v>
      </c>
      <c r="E5" s="99"/>
      <c r="F5" s="42"/>
      <c r="M5" s="49"/>
    </row>
    <row r="6" spans="1:13" s="1" customFormat="1" ht="29.25" customHeight="1" x14ac:dyDescent="0.2">
      <c r="C6" s="2"/>
      <c r="D6" s="2"/>
      <c r="M6" s="49"/>
    </row>
    <row r="7" spans="1:13" s="1" customFormat="1" ht="20.100000000000001" customHeight="1" x14ac:dyDescent="0.2">
      <c r="A7" s="4" t="s">
        <v>2</v>
      </c>
      <c r="C7" s="2"/>
      <c r="D7" s="2"/>
      <c r="M7" s="49"/>
    </row>
    <row r="8" spans="1:13" s="1" customFormat="1" ht="30" customHeight="1" x14ac:dyDescent="0.2">
      <c r="A8" s="1" t="s">
        <v>146</v>
      </c>
      <c r="B8" s="98" t="s">
        <v>152</v>
      </c>
      <c r="C8" s="98"/>
      <c r="D8" s="98"/>
      <c r="E8" s="98"/>
      <c r="F8" s="98"/>
      <c r="M8" s="49"/>
    </row>
    <row r="9" spans="1:13" s="1" customFormat="1" ht="30" customHeight="1" x14ac:dyDescent="0.2">
      <c r="A9" s="1" t="s">
        <v>145</v>
      </c>
      <c r="B9" s="98" t="s">
        <v>152</v>
      </c>
      <c r="C9" s="98"/>
      <c r="D9" s="98"/>
      <c r="E9" s="98"/>
      <c r="F9" s="98"/>
      <c r="M9" s="49"/>
    </row>
    <row r="10" spans="1:13" s="1" customFormat="1" ht="30" customHeight="1" x14ac:dyDescent="0.2">
      <c r="A10" s="1" t="s">
        <v>3</v>
      </c>
      <c r="B10" s="99" t="s">
        <v>152</v>
      </c>
      <c r="C10" s="99"/>
      <c r="D10" s="99"/>
      <c r="E10" s="99"/>
      <c r="F10" s="99"/>
      <c r="M10" s="49"/>
    </row>
    <row r="11" spans="1:13" s="1" customFormat="1" ht="30" customHeight="1" x14ac:dyDescent="0.2">
      <c r="A11" s="1" t="s">
        <v>4</v>
      </c>
      <c r="B11" s="62" t="s">
        <v>152</v>
      </c>
      <c r="C11" s="6" t="s">
        <v>5</v>
      </c>
      <c r="D11" s="99" t="s">
        <v>152</v>
      </c>
      <c r="E11" s="99"/>
      <c r="F11" s="99"/>
      <c r="M11" s="49"/>
    </row>
    <row r="12" spans="1:13" s="1" customFormat="1" ht="27.75" customHeight="1" x14ac:dyDescent="0.2">
      <c r="C12" s="2"/>
      <c r="D12" s="2"/>
      <c r="M12" s="49"/>
    </row>
    <row r="13" spans="1:13" s="1" customFormat="1" ht="20.100000000000001" customHeight="1" x14ac:dyDescent="0.2">
      <c r="A13" s="4" t="s">
        <v>6</v>
      </c>
      <c r="C13" s="2"/>
      <c r="D13" s="2"/>
      <c r="M13" s="49"/>
    </row>
    <row r="14" spans="1:13" s="1" customFormat="1" ht="30" customHeight="1" x14ac:dyDescent="0.2">
      <c r="A14" s="1" t="s">
        <v>7</v>
      </c>
      <c r="B14" s="98" t="s">
        <v>151</v>
      </c>
      <c r="C14" s="98"/>
      <c r="D14" s="98"/>
      <c r="E14" s="98"/>
      <c r="F14" s="98"/>
      <c r="M14" s="49"/>
    </row>
    <row r="15" spans="1:13" s="1" customFormat="1" ht="30" customHeight="1" x14ac:dyDescent="0.2">
      <c r="A15" s="1" t="s">
        <v>147</v>
      </c>
      <c r="B15" s="62"/>
      <c r="D15" s="62"/>
      <c r="E15" s="62"/>
      <c r="F15" s="62"/>
      <c r="J15" s="32">
        <v>1</v>
      </c>
      <c r="M15" s="49"/>
    </row>
    <row r="16" spans="1:13" s="1" customFormat="1" ht="30" customHeight="1" x14ac:dyDescent="0.2">
      <c r="A16" s="1" t="s">
        <v>8</v>
      </c>
      <c r="B16" s="99" t="s">
        <v>151</v>
      </c>
      <c r="C16" s="99"/>
      <c r="D16" s="99"/>
      <c r="E16" s="99"/>
      <c r="F16" s="99"/>
      <c r="M16" s="49"/>
    </row>
    <row r="17" spans="1:13" s="1" customFormat="1" ht="30" customHeight="1" x14ac:dyDescent="0.2">
      <c r="A17" s="1" t="s">
        <v>9</v>
      </c>
      <c r="B17" s="62" t="s">
        <v>151</v>
      </c>
      <c r="C17" s="3" t="s">
        <v>10</v>
      </c>
      <c r="D17" s="102" t="s">
        <v>151</v>
      </c>
      <c r="E17" s="102"/>
      <c r="F17" s="102"/>
      <c r="M17" s="49"/>
    </row>
    <row r="18" spans="1:13" s="1" customFormat="1" ht="30" customHeight="1" x14ac:dyDescent="0.25">
      <c r="B18" s="90"/>
      <c r="C18" s="3"/>
      <c r="D18" s="91"/>
      <c r="E18" s="91"/>
      <c r="F18" s="92" t="s">
        <v>170</v>
      </c>
      <c r="G18" s="93">
        <v>113.14</v>
      </c>
      <c r="M18" s="49"/>
    </row>
    <row r="19" spans="1:13" s="1" customFormat="1" ht="30" customHeight="1" x14ac:dyDescent="0.25">
      <c r="B19" s="90"/>
      <c r="C19" s="3"/>
      <c r="D19" s="91"/>
      <c r="E19" s="91"/>
      <c r="F19" s="92" t="s">
        <v>174</v>
      </c>
      <c r="G19" s="93">
        <v>2</v>
      </c>
      <c r="M19" s="49"/>
    </row>
    <row r="20" spans="1:13" s="1" customFormat="1" ht="34.5" customHeight="1" thickBot="1" x14ac:dyDescent="0.25">
      <c r="C20" s="6"/>
      <c r="D20" s="96"/>
      <c r="F20" s="6" t="s">
        <v>31</v>
      </c>
      <c r="G20" s="94">
        <v>0.3</v>
      </c>
      <c r="M20" s="49"/>
    </row>
    <row r="21" spans="1:13" s="1" customFormat="1" ht="28.5" customHeight="1" thickBot="1" x14ac:dyDescent="0.25">
      <c r="A21" s="4" t="s">
        <v>11</v>
      </c>
      <c r="C21" s="2"/>
      <c r="D21" s="2"/>
      <c r="F21" s="7" t="s">
        <v>12</v>
      </c>
      <c r="G21" s="95">
        <v>940</v>
      </c>
      <c r="M21" s="49"/>
    </row>
    <row r="22" spans="1:13" s="1" customFormat="1" ht="13.5" customHeight="1" thickBot="1" x14ac:dyDescent="0.3">
      <c r="C22" s="2"/>
      <c r="D22" s="2"/>
      <c r="F22" s="3"/>
      <c r="G22" s="8"/>
      <c r="M22" s="49"/>
    </row>
    <row r="23" spans="1:13" s="36" customFormat="1" ht="47.45" customHeight="1" thickBot="1" x14ac:dyDescent="0.25">
      <c r="A23" s="9"/>
      <c r="B23" s="10" t="s">
        <v>13</v>
      </c>
      <c r="C23" s="10" t="s">
        <v>14</v>
      </c>
      <c r="D23" s="11" t="s">
        <v>15</v>
      </c>
      <c r="E23" s="11" t="s">
        <v>16</v>
      </c>
      <c r="F23" s="11" t="s">
        <v>123</v>
      </c>
      <c r="G23" s="68" t="s">
        <v>32</v>
      </c>
      <c r="M23" s="50"/>
    </row>
    <row r="24" spans="1:13" s="12" customFormat="1" ht="8.25" customHeight="1" x14ac:dyDescent="0.25">
      <c r="C24" s="13"/>
      <c r="G24" s="69"/>
      <c r="M24" s="8"/>
    </row>
    <row r="25" spans="1:13" s="1" customFormat="1" ht="24.95" customHeight="1" x14ac:dyDescent="0.2">
      <c r="A25" s="41">
        <v>1</v>
      </c>
      <c r="B25" s="14"/>
      <c r="C25" s="37">
        <v>0</v>
      </c>
      <c r="D25" s="15">
        <f>VLOOKUP(A25,J73:L172,3,)</f>
        <v>0</v>
      </c>
      <c r="E25" s="23">
        <f>IF($C$35=0,0,($C$35^-$G$20)*$G$21*D25*C25)*J25/$G$19</f>
        <v>0</v>
      </c>
      <c r="F25" s="45">
        <f>IF(A25=1,0,IF(J25=1,MAX(E25*0.4/($G$21*2.5),3),0))/(2*G19)</f>
        <v>0</v>
      </c>
      <c r="G25" s="70">
        <f>C25*D25*$G$21*10</f>
        <v>0</v>
      </c>
      <c r="J25" s="65">
        <f>+IF(K25=FALSE,0,1)</f>
        <v>0</v>
      </c>
      <c r="K25" s="78" t="b">
        <v>0</v>
      </c>
      <c r="M25" s="49"/>
    </row>
    <row r="26" spans="1:13" s="1" customFormat="1" ht="6" customHeight="1" x14ac:dyDescent="0.25">
      <c r="A26" s="42"/>
      <c r="B26" s="14"/>
      <c r="C26" s="38"/>
      <c r="E26" s="59"/>
      <c r="F26" s="46"/>
      <c r="G26" s="71"/>
      <c r="K26" s="14"/>
      <c r="M26" s="49"/>
    </row>
    <row r="27" spans="1:13" s="1" customFormat="1" ht="24.95" customHeight="1" x14ac:dyDescent="0.2">
      <c r="A27" s="43">
        <v>1</v>
      </c>
      <c r="B27" s="14"/>
      <c r="C27" s="37">
        <v>0</v>
      </c>
      <c r="D27" s="15">
        <f>VLOOKUP(A27,J73:L172,3,)</f>
        <v>0</v>
      </c>
      <c r="E27" s="23">
        <f>IF($C$35=0,0,($C$35^-$G$20)*$G$21*D27*C27)*J27/$G$19</f>
        <v>0</v>
      </c>
      <c r="F27" s="45">
        <f>IF(A27=1,0,IF(J27=1,MAX(E27*0.4/($G$21*2.5),3),0))/(2*G19)</f>
        <v>0</v>
      </c>
      <c r="G27" s="70">
        <f>C27*D27*$G$21*10</f>
        <v>0</v>
      </c>
      <c r="J27" s="65">
        <f>+IF(K27=FALSE,0,1)</f>
        <v>0</v>
      </c>
      <c r="K27" s="14" t="b">
        <v>0</v>
      </c>
      <c r="M27" s="49"/>
    </row>
    <row r="28" spans="1:13" s="1" customFormat="1" ht="6" customHeight="1" x14ac:dyDescent="0.25">
      <c r="A28" s="42"/>
      <c r="B28" s="14"/>
      <c r="C28" s="38"/>
      <c r="D28" s="17"/>
      <c r="E28" s="59"/>
      <c r="F28" s="46"/>
      <c r="G28" s="72"/>
      <c r="K28" s="14"/>
      <c r="M28" s="49"/>
    </row>
    <row r="29" spans="1:13" s="1" customFormat="1" ht="24.95" customHeight="1" x14ac:dyDescent="0.2">
      <c r="A29" s="43">
        <v>1</v>
      </c>
      <c r="B29" s="14"/>
      <c r="C29" s="37">
        <v>0</v>
      </c>
      <c r="D29" s="15">
        <f>VLOOKUP(A29,J73:L172,3,)</f>
        <v>0</v>
      </c>
      <c r="E29" s="23">
        <f>IF($C$35=0,0,($C$35^-$G$20)*$G$21*D29*C29)*J29/$G$19</f>
        <v>0</v>
      </c>
      <c r="F29" s="45">
        <f>IF(A29=1,0,IF(J29=1,MAX(E29*0.4/($G$21*2.5),3),0))/(2*G19)</f>
        <v>0</v>
      </c>
      <c r="G29" s="70">
        <f>C29*D29*$G$21*10</f>
        <v>0</v>
      </c>
      <c r="J29" s="65">
        <f>+IF(K29=FALSE,0,1)</f>
        <v>0</v>
      </c>
      <c r="K29" s="14" t="b">
        <v>0</v>
      </c>
      <c r="M29" s="49"/>
    </row>
    <row r="30" spans="1:13" s="1" customFormat="1" ht="6" customHeight="1" x14ac:dyDescent="0.25">
      <c r="A30" s="44"/>
      <c r="C30" s="38"/>
      <c r="E30" s="59"/>
      <c r="F30" s="46"/>
      <c r="G30" s="72"/>
      <c r="K30" s="14"/>
      <c r="M30" s="49"/>
    </row>
    <row r="31" spans="1:13" s="1" customFormat="1" ht="24.95" customHeight="1" x14ac:dyDescent="0.2">
      <c r="A31" s="43">
        <v>1</v>
      </c>
      <c r="B31" s="14"/>
      <c r="C31" s="37">
        <v>0</v>
      </c>
      <c r="D31" s="15">
        <f>VLOOKUP(A31,J73:L172,3,)</f>
        <v>0</v>
      </c>
      <c r="E31" s="23">
        <f>IF($C$35=0,0,($C$35^-$G$20)*$G$21*D31*C31)*J31/$G$19</f>
        <v>0</v>
      </c>
      <c r="F31" s="45">
        <f>IF(A31=1,0,IF(J31=1,MAX(E31*0.4/($G$21*2.5),3),0))/(2*G19)</f>
        <v>0</v>
      </c>
      <c r="G31" s="70">
        <f>C31*D31*$G$21*10</f>
        <v>0</v>
      </c>
      <c r="J31" s="65">
        <f>+IF(K31=FALSE,0,1)</f>
        <v>0</v>
      </c>
      <c r="K31" s="14" t="b">
        <v>0</v>
      </c>
      <c r="M31" s="49"/>
    </row>
    <row r="32" spans="1:13" s="1" customFormat="1" ht="6" customHeight="1" x14ac:dyDescent="0.25">
      <c r="A32" s="44"/>
      <c r="C32" s="39"/>
      <c r="E32" s="59"/>
      <c r="F32" s="46"/>
      <c r="G32" s="72"/>
      <c r="K32" s="14"/>
      <c r="M32" s="49"/>
    </row>
    <row r="33" spans="1:13" s="1" customFormat="1" ht="24.95" customHeight="1" thickBot="1" x14ac:dyDescent="0.25">
      <c r="A33" s="43">
        <v>1</v>
      </c>
      <c r="B33" s="14"/>
      <c r="C33" s="40">
        <v>0</v>
      </c>
      <c r="D33" s="19">
        <f>VLOOKUP(A33,J73:L172,3,)</f>
        <v>0</v>
      </c>
      <c r="E33" s="60">
        <f>IF($C$35=0,0,($C$35^-$G$20)*$G$21*D33*C33)*J33/$G$19</f>
        <v>0</v>
      </c>
      <c r="F33" s="63">
        <f>IF(A33=1,0,IF(J33=1,MAX(E33*0.4/($G$21*2.5),3),0))/(2*G19)</f>
        <v>0</v>
      </c>
      <c r="G33" s="73">
        <f>C33*D33*$G$21*10</f>
        <v>0</v>
      </c>
      <c r="J33" s="65">
        <f>+IF(K33=FALSE,0,1)</f>
        <v>0</v>
      </c>
      <c r="K33" s="14" t="b">
        <v>0</v>
      </c>
      <c r="M33" s="49"/>
    </row>
    <row r="34" spans="1:13" s="1" customFormat="1" ht="6" customHeight="1" thickTop="1" x14ac:dyDescent="0.25">
      <c r="C34" s="18"/>
      <c r="D34" s="2"/>
      <c r="E34" s="59"/>
      <c r="G34" s="72"/>
      <c r="M34" s="49"/>
    </row>
    <row r="35" spans="1:13" s="1" customFormat="1" ht="24.95" customHeight="1" x14ac:dyDescent="0.2">
      <c r="B35" s="20" t="s">
        <v>17</v>
      </c>
      <c r="C35" s="16">
        <f>IF(A25&lt;&gt;1,C25,0)+IF(A27&lt;&gt;1,C27,0)+IF(A29&lt;&gt;1,C29,0)+IF(A31&lt;&gt;1,C31,0)+IF(A33&lt;&gt;1,C33,0)</f>
        <v>0</v>
      </c>
      <c r="D35" s="13"/>
      <c r="E35" s="21">
        <f>SUM(E25:E33)</f>
        <v>0</v>
      </c>
      <c r="F35" s="22">
        <f>SUM(F25:F34)</f>
        <v>0</v>
      </c>
      <c r="G35" s="70">
        <f>SUM(G25:G33)</f>
        <v>0</v>
      </c>
      <c r="M35" s="49"/>
    </row>
    <row r="36" spans="1:13" s="1" customFormat="1" ht="24.95" customHeight="1" x14ac:dyDescent="0.2">
      <c r="C36" s="2"/>
      <c r="D36" s="2"/>
      <c r="E36" s="58"/>
      <c r="F36" s="74"/>
      <c r="G36" s="75"/>
      <c r="M36" s="49"/>
    </row>
    <row r="37" spans="1:13" s="1" customFormat="1" ht="24.95" customHeight="1" x14ac:dyDescent="0.2">
      <c r="A37" s="4" t="s">
        <v>33</v>
      </c>
      <c r="C37" s="2"/>
      <c r="D37" s="2"/>
      <c r="F37" s="26" t="s">
        <v>19</v>
      </c>
      <c r="M37" s="49"/>
    </row>
    <row r="38" spans="1:13" s="1" customFormat="1" ht="24.95" customHeight="1" x14ac:dyDescent="0.2">
      <c r="A38" s="4"/>
      <c r="C38" s="2"/>
      <c r="D38" s="2"/>
      <c r="F38" s="80" t="s">
        <v>23</v>
      </c>
      <c r="G38" s="80"/>
      <c r="M38" s="49"/>
    </row>
    <row r="39" spans="1:13" s="1" customFormat="1" ht="27" customHeight="1" x14ac:dyDescent="0.2">
      <c r="A39" s="6" t="s">
        <v>18</v>
      </c>
      <c r="B39" s="57" t="s">
        <v>176</v>
      </c>
      <c r="C39" s="25">
        <f>+E35*0.675</f>
        <v>0</v>
      </c>
      <c r="F39" s="80" t="s">
        <v>21</v>
      </c>
      <c r="G39" s="80"/>
      <c r="J39" s="65">
        <f>+IF(K39=FALSE,0,1)</f>
        <v>0</v>
      </c>
      <c r="K39" s="66" t="b">
        <v>0</v>
      </c>
      <c r="M39" s="49"/>
    </row>
    <row r="40" spans="1:13" s="1" customFormat="1" ht="27" customHeight="1" x14ac:dyDescent="0.2">
      <c r="A40" s="64" t="s">
        <v>20</v>
      </c>
      <c r="B40" s="24" t="s">
        <v>168</v>
      </c>
      <c r="C40" s="25">
        <f>+E35*0.2</f>
        <v>0</v>
      </c>
      <c r="F40" s="104" t="s">
        <v>34</v>
      </c>
      <c r="G40" s="104"/>
      <c r="J40" s="65">
        <f t="shared" ref="J40:J43" si="0">+IF(K40=FALSE,0,1)</f>
        <v>0</v>
      </c>
      <c r="K40" s="66" t="b">
        <v>0</v>
      </c>
      <c r="M40" s="49"/>
    </row>
    <row r="41" spans="1:13" s="1" customFormat="1" ht="27" customHeight="1" x14ac:dyDescent="0.2">
      <c r="A41" s="64" t="s">
        <v>22</v>
      </c>
      <c r="B41" s="24" t="s">
        <v>169</v>
      </c>
      <c r="C41" s="25">
        <f>+E35*0.1</f>
        <v>0</v>
      </c>
      <c r="F41" s="104" t="s">
        <v>38</v>
      </c>
      <c r="G41" s="104"/>
      <c r="J41" s="65">
        <f t="shared" si="0"/>
        <v>0</v>
      </c>
      <c r="K41" s="66" t="b">
        <v>0</v>
      </c>
      <c r="M41" s="49"/>
    </row>
    <row r="42" spans="1:13" s="1" customFormat="1" ht="27" customHeight="1" x14ac:dyDescent="0.2">
      <c r="A42" s="64" t="s">
        <v>24</v>
      </c>
      <c r="B42" s="24" t="s">
        <v>175</v>
      </c>
      <c r="C42" s="25">
        <f>+E35*0.025</f>
        <v>0</v>
      </c>
      <c r="F42" s="104" t="s">
        <v>121</v>
      </c>
      <c r="G42" s="104"/>
      <c r="J42" s="65">
        <f t="shared" si="0"/>
        <v>0</v>
      </c>
      <c r="K42" s="66" t="b">
        <v>0</v>
      </c>
      <c r="M42" s="49"/>
    </row>
    <row r="43" spans="1:13" s="1" customFormat="1" ht="27" customHeight="1" thickBot="1" x14ac:dyDescent="0.25">
      <c r="A43" s="64" t="s">
        <v>120</v>
      </c>
      <c r="B43" s="67" t="s">
        <v>167</v>
      </c>
      <c r="C43" s="89">
        <v>0</v>
      </c>
      <c r="F43" s="100" t="s">
        <v>37</v>
      </c>
      <c r="G43" s="100"/>
      <c r="J43" s="65">
        <f t="shared" si="0"/>
        <v>0</v>
      </c>
      <c r="K43" s="14" t="b">
        <v>0</v>
      </c>
      <c r="M43" s="49"/>
    </row>
    <row r="44" spans="1:13" s="1" customFormat="1" ht="42.6" customHeight="1" thickTop="1" x14ac:dyDescent="0.2">
      <c r="B44" s="55" t="s">
        <v>122</v>
      </c>
      <c r="C44" s="23">
        <f>+C39*J39++C40*J40+C41*J41+C42*J42+C43*J43</f>
        <v>0</v>
      </c>
      <c r="D44" s="79" t="e">
        <f>+C44/G35</f>
        <v>#DIV/0!</v>
      </c>
      <c r="F44" s="77" t="e">
        <f>+C44/C35</f>
        <v>#DIV/0!</v>
      </c>
      <c r="G44" s="76" t="s">
        <v>124</v>
      </c>
      <c r="M44" s="49"/>
    </row>
    <row r="45" spans="1:13" s="1" customFormat="1" ht="36" customHeight="1" x14ac:dyDescent="0.2">
      <c r="A45" s="20" t="s">
        <v>30</v>
      </c>
      <c r="B45" s="105"/>
      <c r="C45" s="105"/>
      <c r="D45" s="105"/>
      <c r="E45" s="105"/>
      <c r="F45" s="105"/>
      <c r="G45" s="33" t="s">
        <v>153</v>
      </c>
      <c r="M45" s="49"/>
    </row>
    <row r="46" spans="1:13" s="1" customFormat="1" ht="24" customHeight="1" x14ac:dyDescent="0.2">
      <c r="A46" s="13"/>
      <c r="B46" s="32"/>
      <c r="C46" s="32"/>
      <c r="D46" s="32"/>
      <c r="E46" s="32"/>
      <c r="F46" s="32"/>
      <c r="G46" s="4"/>
      <c r="M46" s="49"/>
    </row>
    <row r="47" spans="1:13" s="1" customFormat="1" ht="24.95" customHeight="1" x14ac:dyDescent="0.2">
      <c r="A47" s="4" t="s">
        <v>25</v>
      </c>
      <c r="C47" s="2"/>
      <c r="D47" s="2"/>
      <c r="M47" s="49"/>
    </row>
    <row r="48" spans="1:13" s="24" customFormat="1" ht="32.25" customHeight="1" x14ac:dyDescent="0.2">
      <c r="A48" s="24" t="s">
        <v>26</v>
      </c>
      <c r="C48" s="27" t="s">
        <v>177</v>
      </c>
      <c r="D48" s="2"/>
      <c r="F48" s="103" t="s">
        <v>39</v>
      </c>
      <c r="G48" s="103"/>
      <c r="M48" s="51"/>
    </row>
    <row r="49" spans="1:13" s="1" customFormat="1" ht="24.95" customHeight="1" x14ac:dyDescent="0.2">
      <c r="A49" s="1" t="s">
        <v>1</v>
      </c>
      <c r="B49" s="87" t="str">
        <f>+B9</f>
        <v>XXXXX</v>
      </c>
      <c r="C49" s="28" t="s">
        <v>1</v>
      </c>
      <c r="D49" s="101" t="str">
        <f>+B4</f>
        <v>XXXXXXXX</v>
      </c>
      <c r="E49" s="101"/>
      <c r="F49" s="28" t="s">
        <v>27</v>
      </c>
      <c r="G49" s="29"/>
      <c r="M49" s="49"/>
    </row>
    <row r="50" spans="1:13" s="1" customFormat="1" ht="24.95" customHeight="1" x14ac:dyDescent="0.2">
      <c r="C50" s="2"/>
      <c r="D50" s="2"/>
      <c r="F50" s="28" t="s">
        <v>28</v>
      </c>
      <c r="M50" s="49"/>
    </row>
    <row r="51" spans="1:13" s="1" customFormat="1" ht="26.45" customHeight="1" x14ac:dyDescent="0.2">
      <c r="A51" s="28" t="s">
        <v>29</v>
      </c>
      <c r="C51" s="28" t="s">
        <v>29</v>
      </c>
      <c r="D51" s="2"/>
      <c r="F51" s="1" t="s">
        <v>29</v>
      </c>
      <c r="M51" s="49"/>
    </row>
    <row r="52" spans="1:13" s="1" customFormat="1" ht="9" customHeight="1" thickBot="1" x14ac:dyDescent="0.25">
      <c r="A52" s="30"/>
      <c r="B52" s="30"/>
      <c r="C52" s="31"/>
      <c r="D52" s="31"/>
      <c r="E52" s="30"/>
      <c r="F52" s="30"/>
      <c r="G52" s="30"/>
      <c r="M52" s="49"/>
    </row>
    <row r="53" spans="1:13" s="1" customFormat="1" ht="21" customHeight="1" thickTop="1" x14ac:dyDescent="0.2">
      <c r="A53" s="24"/>
      <c r="C53" s="2"/>
      <c r="D53" s="2"/>
      <c r="K53" s="1" t="s">
        <v>148</v>
      </c>
      <c r="L53" s="29" t="s">
        <v>165</v>
      </c>
      <c r="M53" s="49"/>
    </row>
    <row r="54" spans="1:13" s="1" customFormat="1" ht="15" customHeight="1" x14ac:dyDescent="0.2">
      <c r="C54" s="2"/>
      <c r="D54" s="2"/>
      <c r="J54" s="1">
        <v>0</v>
      </c>
      <c r="K54" s="1" t="s">
        <v>164</v>
      </c>
      <c r="L54" s="88">
        <v>1</v>
      </c>
      <c r="M54" s="49"/>
    </row>
    <row r="55" spans="1:13" s="1" customFormat="1" ht="15" customHeight="1" x14ac:dyDescent="0.2">
      <c r="C55" s="2"/>
      <c r="D55" s="2"/>
      <c r="J55" s="1">
        <v>1</v>
      </c>
      <c r="K55" s="1" t="s">
        <v>156</v>
      </c>
      <c r="L55" s="88">
        <v>0.04</v>
      </c>
      <c r="M55" s="49"/>
    </row>
    <row r="56" spans="1:13" ht="15" customHeight="1" x14ac:dyDescent="0.2">
      <c r="J56">
        <v>2</v>
      </c>
      <c r="K56" t="s">
        <v>155</v>
      </c>
      <c r="L56" s="88">
        <v>0.06</v>
      </c>
      <c r="M56" s="49"/>
    </row>
    <row r="57" spans="1:13" ht="15" customHeight="1" x14ac:dyDescent="0.2">
      <c r="J57">
        <v>3</v>
      </c>
      <c r="K57" s="1" t="s">
        <v>154</v>
      </c>
      <c r="L57" s="88">
        <v>0.3</v>
      </c>
      <c r="M57" s="49"/>
    </row>
    <row r="58" spans="1:13" ht="15" customHeight="1" x14ac:dyDescent="0.2">
      <c r="J58" s="1">
        <v>4</v>
      </c>
      <c r="K58" s="1" t="s">
        <v>157</v>
      </c>
      <c r="L58" s="88">
        <v>0.4</v>
      </c>
      <c r="M58" s="49"/>
    </row>
    <row r="59" spans="1:13" ht="15" customHeight="1" x14ac:dyDescent="0.2">
      <c r="J59" s="1">
        <v>5</v>
      </c>
      <c r="K59" s="1" t="s">
        <v>158</v>
      </c>
      <c r="L59" s="88">
        <v>0.5</v>
      </c>
      <c r="M59" s="49"/>
    </row>
    <row r="60" spans="1:13" ht="15" customHeight="1" x14ac:dyDescent="0.2">
      <c r="J60" s="1">
        <v>6</v>
      </c>
      <c r="K60" s="1" t="s">
        <v>159</v>
      </c>
      <c r="L60" s="88">
        <v>0.4</v>
      </c>
      <c r="M60" s="49"/>
    </row>
    <row r="61" spans="1:13" ht="15" customHeight="1" x14ac:dyDescent="0.2">
      <c r="J61" s="1">
        <v>7</v>
      </c>
      <c r="K61" s="1" t="s">
        <v>160</v>
      </c>
      <c r="L61" s="88">
        <v>0.45</v>
      </c>
      <c r="M61" s="49"/>
    </row>
    <row r="62" spans="1:13" ht="15" customHeight="1" x14ac:dyDescent="0.2">
      <c r="J62" s="1">
        <v>8</v>
      </c>
      <c r="K62" s="1" t="s">
        <v>161</v>
      </c>
      <c r="L62" s="88">
        <v>0.5</v>
      </c>
      <c r="M62" s="49"/>
    </row>
    <row r="63" spans="1:13" ht="15" customHeight="1" x14ac:dyDescent="0.2">
      <c r="J63" s="1">
        <v>9</v>
      </c>
      <c r="K63" s="1" t="s">
        <v>162</v>
      </c>
      <c r="L63" s="88">
        <v>0.4</v>
      </c>
      <c r="M63" s="49"/>
    </row>
    <row r="64" spans="1:13" ht="15" customHeight="1" x14ac:dyDescent="0.2">
      <c r="J64" s="1">
        <v>10</v>
      </c>
      <c r="K64" s="1" t="s">
        <v>163</v>
      </c>
      <c r="L64" s="88">
        <v>0.4</v>
      </c>
      <c r="M64" s="49"/>
    </row>
    <row r="65" spans="10:13" ht="15" customHeight="1" x14ac:dyDescent="0.2">
      <c r="J65" s="1">
        <v>11</v>
      </c>
      <c r="K65" s="1" t="s">
        <v>149</v>
      </c>
      <c r="L65" s="88">
        <v>0</v>
      </c>
      <c r="M65" s="49"/>
    </row>
    <row r="66" spans="10:13" ht="15" customHeight="1" x14ac:dyDescent="0.2">
      <c r="J66" s="1"/>
      <c r="L66" s="88"/>
      <c r="M66" s="49"/>
    </row>
    <row r="67" spans="10:13" ht="15" customHeight="1" x14ac:dyDescent="0.2">
      <c r="J67" s="1"/>
      <c r="L67" s="88"/>
      <c r="M67" s="49"/>
    </row>
    <row r="68" spans="10:13" ht="15" customHeight="1" x14ac:dyDescent="0.2">
      <c r="J68" s="1"/>
      <c r="L68" s="88"/>
      <c r="M68" s="49"/>
    </row>
    <row r="69" spans="10:13" ht="15" customHeight="1" x14ac:dyDescent="0.2">
      <c r="J69" s="1"/>
      <c r="M69" s="49"/>
    </row>
    <row r="70" spans="10:13" ht="15" customHeight="1" x14ac:dyDescent="0.2">
      <c r="M70" s="49"/>
    </row>
    <row r="71" spans="10:13" ht="15" customHeight="1" x14ac:dyDescent="0.2">
      <c r="M71" s="49"/>
    </row>
    <row r="72" spans="10:13" ht="15" customHeight="1" x14ac:dyDescent="0.2">
      <c r="L72" t="s">
        <v>36</v>
      </c>
      <c r="M72" s="49" t="s">
        <v>35</v>
      </c>
    </row>
    <row r="73" spans="10:13" ht="15" customHeight="1" x14ac:dyDescent="0.2">
      <c r="J73" s="1">
        <v>1</v>
      </c>
      <c r="K73" s="35" t="s">
        <v>166</v>
      </c>
      <c r="L73" s="52">
        <v>0</v>
      </c>
      <c r="M73" s="49"/>
    </row>
    <row r="74" spans="10:13" ht="15" customHeight="1" x14ac:dyDescent="0.2">
      <c r="J74" s="53">
        <v>2</v>
      </c>
      <c r="K74" s="35" t="s">
        <v>41</v>
      </c>
      <c r="L74" s="52">
        <v>0.68</v>
      </c>
      <c r="M74" s="49">
        <f>L74*6500</f>
        <v>4420</v>
      </c>
    </row>
    <row r="75" spans="10:13" ht="15" customHeight="1" x14ac:dyDescent="0.2">
      <c r="J75" s="53">
        <v>3</v>
      </c>
      <c r="K75" s="35" t="s">
        <v>42</v>
      </c>
      <c r="L75" s="52">
        <v>0.88</v>
      </c>
      <c r="M75" s="49">
        <f t="shared" ref="M75:M154" si="1">L75*6500</f>
        <v>5720</v>
      </c>
    </row>
    <row r="76" spans="10:13" ht="15" customHeight="1" x14ac:dyDescent="0.2">
      <c r="J76" s="53">
        <v>4</v>
      </c>
      <c r="K76" s="35" t="s">
        <v>43</v>
      </c>
      <c r="L76" s="52">
        <v>1.08</v>
      </c>
      <c r="M76" s="49">
        <f t="shared" si="1"/>
        <v>7020.0000000000009</v>
      </c>
    </row>
    <row r="77" spans="10:13" ht="15" customHeight="1" x14ac:dyDescent="0.2">
      <c r="J77" s="53">
        <v>5</v>
      </c>
      <c r="K77" s="35" t="s">
        <v>44</v>
      </c>
      <c r="L77" s="52">
        <v>1</v>
      </c>
      <c r="M77" s="49">
        <f t="shared" si="1"/>
        <v>6500</v>
      </c>
    </row>
    <row r="78" spans="10:13" ht="15" customHeight="1" x14ac:dyDescent="0.2">
      <c r="J78" s="53">
        <v>6</v>
      </c>
      <c r="K78" s="35" t="s">
        <v>45</v>
      </c>
      <c r="L78" s="52">
        <v>0.57800000000000007</v>
      </c>
      <c r="M78" s="49">
        <f t="shared" si="1"/>
        <v>3757.0000000000005</v>
      </c>
    </row>
    <row r="79" spans="10:13" ht="15" customHeight="1" x14ac:dyDescent="0.2">
      <c r="J79" s="53">
        <v>7</v>
      </c>
      <c r="K79" s="35" t="s">
        <v>46</v>
      </c>
      <c r="L79" s="52">
        <v>0.748</v>
      </c>
      <c r="M79" s="49">
        <f t="shared" si="1"/>
        <v>4862</v>
      </c>
    </row>
    <row r="80" spans="10:13" ht="15" customHeight="1" x14ac:dyDescent="0.2">
      <c r="J80" s="53">
        <v>8</v>
      </c>
      <c r="K80" s="35" t="s">
        <v>47</v>
      </c>
      <c r="L80" s="52">
        <v>0.91800000000000004</v>
      </c>
      <c r="M80" s="49">
        <f t="shared" si="1"/>
        <v>5967</v>
      </c>
    </row>
    <row r="81" spans="10:13" ht="15" customHeight="1" x14ac:dyDescent="0.2">
      <c r="J81" s="53">
        <v>9</v>
      </c>
      <c r="K81" s="35" t="s">
        <v>48</v>
      </c>
      <c r="L81" s="52">
        <v>0.85</v>
      </c>
      <c r="M81" s="49">
        <f t="shared" si="1"/>
        <v>5525</v>
      </c>
    </row>
    <row r="82" spans="10:13" ht="15" customHeight="1" x14ac:dyDescent="0.2">
      <c r="J82" s="53">
        <v>10</v>
      </c>
      <c r="K82" s="35" t="s">
        <v>49</v>
      </c>
      <c r="L82" s="52">
        <v>0.65</v>
      </c>
      <c r="M82" s="49">
        <f>L82*6500</f>
        <v>4225</v>
      </c>
    </row>
    <row r="83" spans="10:13" ht="15" customHeight="1" x14ac:dyDescent="0.2">
      <c r="J83" s="53">
        <v>11</v>
      </c>
      <c r="K83" s="35" t="s">
        <v>50</v>
      </c>
      <c r="L83" s="52">
        <v>0.85</v>
      </c>
      <c r="M83" s="49">
        <f t="shared" ref="M83:M85" si="2">L83*6500</f>
        <v>5525</v>
      </c>
    </row>
    <row r="84" spans="10:13" ht="15" customHeight="1" x14ac:dyDescent="0.2">
      <c r="J84" s="53">
        <v>12</v>
      </c>
      <c r="K84" s="35" t="s">
        <v>51</v>
      </c>
      <c r="L84" s="52">
        <v>1.05</v>
      </c>
      <c r="M84" s="49">
        <f t="shared" si="2"/>
        <v>6825</v>
      </c>
    </row>
    <row r="85" spans="10:13" ht="15" customHeight="1" x14ac:dyDescent="0.2">
      <c r="J85" s="53">
        <v>13</v>
      </c>
      <c r="K85" s="35" t="s">
        <v>52</v>
      </c>
      <c r="L85" s="52">
        <v>0.95</v>
      </c>
      <c r="M85" s="49">
        <f t="shared" si="2"/>
        <v>6175</v>
      </c>
    </row>
    <row r="86" spans="10:13" ht="15" customHeight="1" x14ac:dyDescent="0.2">
      <c r="J86" s="53">
        <v>14</v>
      </c>
      <c r="K86" s="35" t="s">
        <v>125</v>
      </c>
      <c r="L86" s="52"/>
      <c r="M86" s="49"/>
    </row>
    <row r="87" spans="10:13" ht="15" customHeight="1" x14ac:dyDescent="0.2">
      <c r="J87" s="53">
        <v>15</v>
      </c>
      <c r="K87" s="35" t="s">
        <v>126</v>
      </c>
      <c r="L87" s="52"/>
      <c r="M87" s="49"/>
    </row>
    <row r="88" spans="10:13" ht="15" customHeight="1" x14ac:dyDescent="0.2">
      <c r="J88" s="53">
        <v>16</v>
      </c>
      <c r="K88" s="35" t="s">
        <v>127</v>
      </c>
      <c r="L88" s="52"/>
      <c r="M88" s="49"/>
    </row>
    <row r="89" spans="10:13" ht="15" customHeight="1" x14ac:dyDescent="0.2">
      <c r="J89" s="53">
        <v>17</v>
      </c>
      <c r="K89" s="35" t="s">
        <v>128</v>
      </c>
      <c r="L89" s="52"/>
      <c r="M89" s="49"/>
    </row>
    <row r="90" spans="10:13" ht="15" customHeight="1" x14ac:dyDescent="0.2">
      <c r="J90" s="53">
        <v>18</v>
      </c>
      <c r="K90" s="35" t="s">
        <v>53</v>
      </c>
      <c r="L90" s="52">
        <v>1.1000000000000001</v>
      </c>
      <c r="M90" s="49">
        <f t="shared" si="1"/>
        <v>7150.0000000000009</v>
      </c>
    </row>
    <row r="91" spans="10:13" ht="15" customHeight="1" x14ac:dyDescent="0.2">
      <c r="J91" s="53">
        <v>19</v>
      </c>
      <c r="K91" s="35" t="s">
        <v>54</v>
      </c>
      <c r="L91" s="52">
        <v>1.1499999999999999</v>
      </c>
      <c r="M91" s="49">
        <f t="shared" si="1"/>
        <v>7474.9999999999991</v>
      </c>
    </row>
    <row r="92" spans="10:13" ht="15" customHeight="1" x14ac:dyDescent="0.2">
      <c r="J92" s="53">
        <v>20</v>
      </c>
      <c r="K92" s="35" t="s">
        <v>55</v>
      </c>
      <c r="L92" s="52">
        <v>0.5</v>
      </c>
      <c r="M92" s="49">
        <f t="shared" si="1"/>
        <v>3250</v>
      </c>
    </row>
    <row r="93" spans="10:13" ht="15" customHeight="1" x14ac:dyDescent="0.2">
      <c r="J93" s="53">
        <v>21</v>
      </c>
      <c r="K93" s="35" t="s">
        <v>56</v>
      </c>
      <c r="L93" s="52">
        <v>0.9</v>
      </c>
      <c r="M93" s="49">
        <f t="shared" si="1"/>
        <v>5850</v>
      </c>
    </row>
    <row r="94" spans="10:13" ht="15" customHeight="1" x14ac:dyDescent="0.2">
      <c r="J94" s="53">
        <v>22</v>
      </c>
      <c r="K94" s="35" t="s">
        <v>57</v>
      </c>
      <c r="L94" s="52">
        <v>1</v>
      </c>
      <c r="M94" s="49">
        <f t="shared" si="1"/>
        <v>6500</v>
      </c>
    </row>
    <row r="95" spans="10:13" ht="15" customHeight="1" x14ac:dyDescent="0.2">
      <c r="J95" s="53">
        <v>23</v>
      </c>
      <c r="K95" s="35" t="s">
        <v>58</v>
      </c>
      <c r="L95" s="52">
        <v>1.1499999999999999</v>
      </c>
      <c r="M95" s="49">
        <f t="shared" si="1"/>
        <v>7474.9999999999991</v>
      </c>
    </row>
    <row r="96" spans="10:13" ht="15" customHeight="1" x14ac:dyDescent="0.2">
      <c r="J96" s="53">
        <v>24</v>
      </c>
      <c r="K96" s="35" t="s">
        <v>59</v>
      </c>
      <c r="L96" s="52">
        <v>1.1000000000000001</v>
      </c>
      <c r="M96" s="49">
        <f t="shared" si="1"/>
        <v>7150.0000000000009</v>
      </c>
    </row>
    <row r="97" spans="10:13" ht="15" customHeight="1" x14ac:dyDescent="0.2">
      <c r="J97" s="53">
        <v>25</v>
      </c>
      <c r="K97" s="35" t="s">
        <v>60</v>
      </c>
      <c r="L97" s="52">
        <v>1.2</v>
      </c>
      <c r="M97" s="49">
        <f t="shared" si="1"/>
        <v>7800</v>
      </c>
    </row>
    <row r="98" spans="10:13" ht="15" customHeight="1" x14ac:dyDescent="0.2">
      <c r="J98" s="53">
        <v>26</v>
      </c>
      <c r="K98" s="35" t="s">
        <v>61</v>
      </c>
      <c r="L98" s="52">
        <v>0.75</v>
      </c>
      <c r="M98" s="49">
        <f t="shared" si="1"/>
        <v>4875</v>
      </c>
    </row>
    <row r="99" spans="10:13" ht="15" customHeight="1" x14ac:dyDescent="0.2">
      <c r="J99" s="53">
        <v>27</v>
      </c>
      <c r="K99" s="35" t="s">
        <v>62</v>
      </c>
      <c r="L99" s="52">
        <v>0.95</v>
      </c>
      <c r="M99" s="49">
        <f t="shared" si="1"/>
        <v>6175</v>
      </c>
    </row>
    <row r="100" spans="10:13" ht="15" customHeight="1" x14ac:dyDescent="0.2">
      <c r="J100" s="53">
        <v>28</v>
      </c>
      <c r="K100" s="35" t="s">
        <v>63</v>
      </c>
      <c r="L100" s="52">
        <v>0.9</v>
      </c>
      <c r="M100" s="49">
        <f t="shared" si="1"/>
        <v>5850</v>
      </c>
    </row>
    <row r="101" spans="10:13" ht="15" customHeight="1" x14ac:dyDescent="0.2">
      <c r="J101" s="53">
        <v>29</v>
      </c>
      <c r="K101" s="35" t="s">
        <v>64</v>
      </c>
      <c r="L101" s="52">
        <v>1</v>
      </c>
      <c r="M101" s="49">
        <f t="shared" si="1"/>
        <v>6500</v>
      </c>
    </row>
    <row r="102" spans="10:13" ht="15" customHeight="1" x14ac:dyDescent="0.2">
      <c r="J102" s="53">
        <v>30</v>
      </c>
      <c r="K102" s="35" t="s">
        <v>65</v>
      </c>
      <c r="L102" s="52">
        <v>1.1499999999999999</v>
      </c>
      <c r="M102" s="49">
        <f t="shared" si="1"/>
        <v>7474.9999999999991</v>
      </c>
    </row>
    <row r="103" spans="10:13" ht="15" customHeight="1" x14ac:dyDescent="0.2">
      <c r="J103" s="53">
        <v>31</v>
      </c>
      <c r="K103" s="35" t="s">
        <v>66</v>
      </c>
      <c r="L103" s="52">
        <v>1.2</v>
      </c>
      <c r="M103" s="49">
        <f t="shared" si="1"/>
        <v>7800</v>
      </c>
    </row>
    <row r="104" spans="10:13" ht="15" customHeight="1" x14ac:dyDescent="0.2">
      <c r="J104" s="53">
        <v>32</v>
      </c>
      <c r="K104" s="35" t="s">
        <v>67</v>
      </c>
      <c r="L104" s="52">
        <v>1.3</v>
      </c>
      <c r="M104" s="49">
        <f t="shared" si="1"/>
        <v>8450</v>
      </c>
    </row>
    <row r="105" spans="10:13" ht="15" customHeight="1" x14ac:dyDescent="0.2">
      <c r="J105" s="53">
        <v>33</v>
      </c>
      <c r="K105" t="s">
        <v>68</v>
      </c>
      <c r="L105" s="54">
        <v>1.25</v>
      </c>
      <c r="M105" s="49">
        <f t="shared" si="1"/>
        <v>8125</v>
      </c>
    </row>
    <row r="106" spans="10:13" ht="15" customHeight="1" x14ac:dyDescent="0.2">
      <c r="J106" s="53">
        <v>34</v>
      </c>
      <c r="K106" s="35" t="s">
        <v>69</v>
      </c>
      <c r="L106" s="54">
        <v>1.05</v>
      </c>
      <c r="M106" s="49">
        <f t="shared" si="1"/>
        <v>6825</v>
      </c>
    </row>
    <row r="107" spans="10:13" ht="15" customHeight="1" x14ac:dyDescent="0.2">
      <c r="J107" s="53">
        <v>35</v>
      </c>
      <c r="K107" s="35" t="s">
        <v>70</v>
      </c>
      <c r="L107" s="54">
        <v>1.02</v>
      </c>
      <c r="M107" s="49">
        <f t="shared" si="1"/>
        <v>6630</v>
      </c>
    </row>
    <row r="108" spans="10:13" ht="15" customHeight="1" x14ac:dyDescent="0.2">
      <c r="J108" s="53">
        <v>36</v>
      </c>
      <c r="K108" s="35" t="s">
        <v>71</v>
      </c>
      <c r="L108" s="54">
        <v>1</v>
      </c>
      <c r="M108" s="49">
        <f t="shared" si="1"/>
        <v>6500</v>
      </c>
    </row>
    <row r="109" spans="10:13" ht="15" customHeight="1" x14ac:dyDescent="0.2">
      <c r="J109" s="53">
        <v>37</v>
      </c>
      <c r="K109" s="35" t="s">
        <v>72</v>
      </c>
      <c r="L109" s="47">
        <v>0.95</v>
      </c>
      <c r="M109" s="49">
        <f t="shared" si="1"/>
        <v>6175</v>
      </c>
    </row>
    <row r="110" spans="10:13" ht="15" customHeight="1" x14ac:dyDescent="0.2">
      <c r="J110" s="53">
        <v>38</v>
      </c>
      <c r="K110" s="35" t="s">
        <v>73</v>
      </c>
      <c r="L110" s="47">
        <v>0.8</v>
      </c>
      <c r="M110" s="49">
        <f t="shared" si="1"/>
        <v>5200</v>
      </c>
    </row>
    <row r="111" spans="10:13" ht="15" customHeight="1" x14ac:dyDescent="0.2">
      <c r="J111" s="53">
        <v>39</v>
      </c>
      <c r="K111" s="35" t="s">
        <v>74</v>
      </c>
      <c r="L111" s="47">
        <v>1</v>
      </c>
      <c r="M111" s="49">
        <f t="shared" si="1"/>
        <v>6500</v>
      </c>
    </row>
    <row r="112" spans="10:13" ht="15" customHeight="1" x14ac:dyDescent="0.2">
      <c r="J112" s="53">
        <v>40</v>
      </c>
      <c r="K112" s="35" t="s">
        <v>75</v>
      </c>
      <c r="L112" s="47">
        <v>0.8</v>
      </c>
      <c r="M112" s="48">
        <f t="shared" si="1"/>
        <v>5200</v>
      </c>
    </row>
    <row r="113" spans="10:13" ht="15" customHeight="1" x14ac:dyDescent="0.2">
      <c r="J113" s="53">
        <v>41</v>
      </c>
      <c r="K113" s="35" t="s">
        <v>76</v>
      </c>
      <c r="L113" s="47">
        <v>0.5</v>
      </c>
      <c r="M113" s="48">
        <f t="shared" si="1"/>
        <v>3250</v>
      </c>
    </row>
    <row r="114" spans="10:13" ht="15" customHeight="1" x14ac:dyDescent="0.2">
      <c r="J114" s="53">
        <v>42</v>
      </c>
      <c r="K114" s="35" t="s">
        <v>77</v>
      </c>
      <c r="L114" s="47">
        <v>1.05</v>
      </c>
      <c r="M114" s="48">
        <f t="shared" si="1"/>
        <v>6825</v>
      </c>
    </row>
    <row r="115" spans="10:13" ht="15" customHeight="1" x14ac:dyDescent="0.2">
      <c r="J115" s="53">
        <v>43</v>
      </c>
      <c r="K115" s="35" t="s">
        <v>78</v>
      </c>
      <c r="L115" s="47">
        <v>1.1000000000000001</v>
      </c>
      <c r="M115" s="48">
        <f t="shared" si="1"/>
        <v>7150.0000000000009</v>
      </c>
    </row>
    <row r="116" spans="10:13" ht="15" customHeight="1" x14ac:dyDescent="0.2">
      <c r="J116" s="53">
        <v>44</v>
      </c>
      <c r="K116" s="35" t="s">
        <v>79</v>
      </c>
      <c r="L116" s="47">
        <v>1.1499999999999999</v>
      </c>
      <c r="M116" s="48">
        <f t="shared" si="1"/>
        <v>7474.9999999999991</v>
      </c>
    </row>
    <row r="117" spans="10:13" ht="15" customHeight="1" x14ac:dyDescent="0.2">
      <c r="J117" s="53">
        <v>45</v>
      </c>
      <c r="K117" s="35" t="s">
        <v>80</v>
      </c>
      <c r="L117" s="47">
        <v>1.2</v>
      </c>
      <c r="M117" s="48">
        <f t="shared" si="1"/>
        <v>7800</v>
      </c>
    </row>
    <row r="118" spans="10:13" ht="15" customHeight="1" x14ac:dyDescent="0.2">
      <c r="J118" s="53">
        <v>46</v>
      </c>
      <c r="K118" s="35" t="s">
        <v>81</v>
      </c>
      <c r="L118" s="47">
        <v>1.25</v>
      </c>
      <c r="M118" s="48">
        <f t="shared" si="1"/>
        <v>8125</v>
      </c>
    </row>
    <row r="119" spans="10:13" ht="15" customHeight="1" x14ac:dyDescent="0.2">
      <c r="J119" s="53">
        <v>47</v>
      </c>
      <c r="K119" s="35" t="s">
        <v>82</v>
      </c>
      <c r="L119" s="47">
        <v>1.3</v>
      </c>
      <c r="M119" s="48">
        <f t="shared" si="1"/>
        <v>8450</v>
      </c>
    </row>
    <row r="120" spans="10:13" ht="15" customHeight="1" x14ac:dyDescent="0.2">
      <c r="J120" s="53">
        <v>48</v>
      </c>
      <c r="K120" s="35" t="s">
        <v>83</v>
      </c>
      <c r="L120" s="47">
        <v>1.4</v>
      </c>
      <c r="M120" s="48">
        <f t="shared" si="1"/>
        <v>9100</v>
      </c>
    </row>
    <row r="121" spans="10:13" ht="15" customHeight="1" x14ac:dyDescent="0.2">
      <c r="J121" s="53">
        <v>49</v>
      </c>
      <c r="K121" s="35" t="s">
        <v>84</v>
      </c>
      <c r="L121" s="47">
        <v>1.35</v>
      </c>
      <c r="M121" s="48">
        <f t="shared" si="1"/>
        <v>8775</v>
      </c>
    </row>
    <row r="122" spans="10:13" ht="15" customHeight="1" x14ac:dyDescent="0.2">
      <c r="J122" s="53">
        <v>50</v>
      </c>
      <c r="K122" s="35" t="s">
        <v>85</v>
      </c>
      <c r="L122" s="47">
        <v>1</v>
      </c>
      <c r="M122" s="48">
        <f t="shared" si="1"/>
        <v>6500</v>
      </c>
    </row>
    <row r="123" spans="10:13" ht="15" customHeight="1" x14ac:dyDescent="0.2">
      <c r="J123" s="53">
        <v>51</v>
      </c>
      <c r="K123" s="35" t="s">
        <v>86</v>
      </c>
      <c r="L123" s="47">
        <v>1.5</v>
      </c>
      <c r="M123" s="48">
        <f t="shared" si="1"/>
        <v>9750</v>
      </c>
    </row>
    <row r="124" spans="10:13" ht="15" customHeight="1" x14ac:dyDescent="0.2">
      <c r="J124" s="53">
        <v>52</v>
      </c>
      <c r="K124" s="35" t="s">
        <v>87</v>
      </c>
      <c r="L124" s="47">
        <v>1.6</v>
      </c>
      <c r="M124" s="48">
        <f t="shared" si="1"/>
        <v>10400</v>
      </c>
    </row>
    <row r="125" spans="10:13" ht="15" customHeight="1" x14ac:dyDescent="0.2">
      <c r="J125" s="53">
        <v>53</v>
      </c>
      <c r="K125" s="35" t="s">
        <v>88</v>
      </c>
      <c r="L125" s="47">
        <v>1.25</v>
      </c>
      <c r="M125" s="48">
        <f t="shared" si="1"/>
        <v>8125</v>
      </c>
    </row>
    <row r="126" spans="10:13" ht="15" customHeight="1" x14ac:dyDescent="0.2">
      <c r="J126" s="53">
        <v>54</v>
      </c>
      <c r="K126" s="35" t="s">
        <v>89</v>
      </c>
      <c r="L126" s="47">
        <v>1.55</v>
      </c>
      <c r="M126" s="48">
        <f t="shared" si="1"/>
        <v>10075</v>
      </c>
    </row>
    <row r="127" spans="10:13" ht="15" customHeight="1" x14ac:dyDescent="0.2">
      <c r="J127" s="53">
        <v>55</v>
      </c>
      <c r="K127" s="35" t="s">
        <v>90</v>
      </c>
      <c r="L127" s="47">
        <v>1.65</v>
      </c>
      <c r="M127" s="48">
        <f t="shared" si="1"/>
        <v>10725</v>
      </c>
    </row>
    <row r="128" spans="10:13" ht="15" customHeight="1" x14ac:dyDescent="0.2">
      <c r="J128" s="53">
        <v>56</v>
      </c>
      <c r="K128" s="35" t="s">
        <v>91</v>
      </c>
      <c r="L128" s="47">
        <v>1.6</v>
      </c>
      <c r="M128" s="48">
        <f t="shared" si="1"/>
        <v>10400</v>
      </c>
    </row>
    <row r="129" spans="10:13" ht="15" customHeight="1" x14ac:dyDescent="0.2">
      <c r="J129" s="53">
        <v>57</v>
      </c>
      <c r="K129" s="35" t="s">
        <v>92</v>
      </c>
      <c r="L129" s="47">
        <v>1</v>
      </c>
      <c r="M129" s="48">
        <f t="shared" si="1"/>
        <v>6500</v>
      </c>
    </row>
    <row r="130" spans="10:13" ht="15" customHeight="1" x14ac:dyDescent="0.2">
      <c r="J130" s="53">
        <v>58</v>
      </c>
      <c r="K130" s="35" t="s">
        <v>93</v>
      </c>
      <c r="L130" s="47">
        <v>1.1000000000000001</v>
      </c>
      <c r="M130" s="48">
        <f t="shared" si="1"/>
        <v>7150.0000000000009</v>
      </c>
    </row>
    <row r="131" spans="10:13" ht="15" customHeight="1" x14ac:dyDescent="0.2">
      <c r="J131" s="53">
        <v>59</v>
      </c>
      <c r="K131" s="35" t="s">
        <v>94</v>
      </c>
      <c r="L131" s="47">
        <v>0.75</v>
      </c>
      <c r="M131" s="48">
        <f t="shared" si="1"/>
        <v>4875</v>
      </c>
    </row>
    <row r="132" spans="10:13" ht="15" customHeight="1" x14ac:dyDescent="0.2">
      <c r="J132" s="53">
        <v>60</v>
      </c>
      <c r="K132" s="35" t="s">
        <v>95</v>
      </c>
      <c r="L132" s="47">
        <v>0.55000000000000004</v>
      </c>
      <c r="M132" s="48">
        <f t="shared" si="1"/>
        <v>3575.0000000000005</v>
      </c>
    </row>
    <row r="133" spans="10:13" ht="15" customHeight="1" x14ac:dyDescent="0.2">
      <c r="J133" s="53">
        <v>61</v>
      </c>
      <c r="K133" s="35" t="s">
        <v>96</v>
      </c>
      <c r="L133" s="47">
        <v>1.3</v>
      </c>
      <c r="M133" s="48">
        <f t="shared" si="1"/>
        <v>8450</v>
      </c>
    </row>
    <row r="134" spans="10:13" ht="15" customHeight="1" x14ac:dyDescent="0.2">
      <c r="J134" s="53">
        <v>62</v>
      </c>
      <c r="K134" s="35" t="s">
        <v>97</v>
      </c>
      <c r="L134" s="47">
        <v>1.9</v>
      </c>
      <c r="M134" s="48">
        <f t="shared" si="1"/>
        <v>12350</v>
      </c>
    </row>
    <row r="135" spans="10:13" ht="15" customHeight="1" x14ac:dyDescent="0.2">
      <c r="J135" s="53">
        <v>63</v>
      </c>
      <c r="K135" s="35" t="s">
        <v>98</v>
      </c>
      <c r="L135" s="47">
        <v>1.65</v>
      </c>
      <c r="M135" s="48">
        <f t="shared" si="1"/>
        <v>10725</v>
      </c>
    </row>
    <row r="136" spans="10:13" ht="15" customHeight="1" x14ac:dyDescent="0.2">
      <c r="J136" s="53">
        <v>64</v>
      </c>
      <c r="K136" s="35" t="s">
        <v>99</v>
      </c>
      <c r="L136" s="47">
        <v>1.8</v>
      </c>
      <c r="M136" s="48">
        <f t="shared" si="1"/>
        <v>11700</v>
      </c>
    </row>
    <row r="137" spans="10:13" ht="15" customHeight="1" x14ac:dyDescent="0.2">
      <c r="J137" s="53">
        <v>65</v>
      </c>
      <c r="K137" s="35" t="s">
        <v>100</v>
      </c>
      <c r="L137" s="47">
        <v>1.5</v>
      </c>
      <c r="M137" s="48">
        <f t="shared" si="1"/>
        <v>9750</v>
      </c>
    </row>
    <row r="138" spans="10:13" ht="15" customHeight="1" x14ac:dyDescent="0.2">
      <c r="J138" s="53">
        <v>66</v>
      </c>
      <c r="K138" s="35" t="s">
        <v>101</v>
      </c>
      <c r="L138" s="47">
        <v>1</v>
      </c>
      <c r="M138" s="48">
        <f t="shared" si="1"/>
        <v>6500</v>
      </c>
    </row>
    <row r="139" spans="10:13" ht="15" customHeight="1" x14ac:dyDescent="0.2">
      <c r="J139" s="53">
        <v>67</v>
      </c>
      <c r="K139" s="35" t="s">
        <v>102</v>
      </c>
      <c r="L139" s="47">
        <v>1.3</v>
      </c>
      <c r="M139" s="48">
        <f t="shared" si="1"/>
        <v>8450</v>
      </c>
    </row>
    <row r="140" spans="10:13" ht="15" customHeight="1" x14ac:dyDescent="0.2">
      <c r="J140" s="53">
        <v>68</v>
      </c>
      <c r="K140" s="35" t="s">
        <v>103</v>
      </c>
      <c r="L140" s="47">
        <v>1.1499999999999999</v>
      </c>
      <c r="M140" s="48">
        <f t="shared" si="1"/>
        <v>7474.9999999999991</v>
      </c>
    </row>
    <row r="141" spans="10:13" ht="15" customHeight="1" x14ac:dyDescent="0.2">
      <c r="J141" s="53">
        <v>69</v>
      </c>
      <c r="K141" s="35" t="s">
        <v>104</v>
      </c>
      <c r="L141" s="47">
        <v>0.85</v>
      </c>
      <c r="M141" s="48">
        <f t="shared" si="1"/>
        <v>5525</v>
      </c>
    </row>
    <row r="142" spans="10:13" ht="15" customHeight="1" x14ac:dyDescent="0.2">
      <c r="J142" s="53">
        <v>70</v>
      </c>
      <c r="K142" s="35" t="s">
        <v>105</v>
      </c>
      <c r="L142" s="47">
        <v>2</v>
      </c>
      <c r="M142" s="48">
        <f t="shared" si="1"/>
        <v>13000</v>
      </c>
    </row>
    <row r="143" spans="10:13" ht="15" customHeight="1" x14ac:dyDescent="0.2">
      <c r="J143" s="53">
        <v>71</v>
      </c>
      <c r="K143" s="35" t="s">
        <v>106</v>
      </c>
      <c r="L143" s="47">
        <v>0.8</v>
      </c>
      <c r="M143" s="48">
        <f t="shared" si="1"/>
        <v>5200</v>
      </c>
    </row>
    <row r="144" spans="10:13" ht="15" customHeight="1" x14ac:dyDescent="0.2">
      <c r="J144" s="53">
        <v>72</v>
      </c>
      <c r="K144" s="35" t="s">
        <v>107</v>
      </c>
      <c r="L144" s="47">
        <v>1.95</v>
      </c>
      <c r="M144" s="48">
        <f t="shared" si="1"/>
        <v>12675</v>
      </c>
    </row>
    <row r="145" spans="3:13" ht="15" customHeight="1" x14ac:dyDescent="0.2">
      <c r="J145" s="53">
        <v>73</v>
      </c>
      <c r="K145" s="35" t="s">
        <v>108</v>
      </c>
      <c r="L145" s="47">
        <v>2.0499999999999998</v>
      </c>
      <c r="M145" s="48">
        <f t="shared" si="1"/>
        <v>13324.999999999998</v>
      </c>
    </row>
    <row r="146" spans="3:13" ht="15" customHeight="1" x14ac:dyDescent="0.2">
      <c r="J146" s="53">
        <v>74</v>
      </c>
      <c r="K146" s="61" t="s">
        <v>109</v>
      </c>
      <c r="L146" s="47">
        <v>2.15</v>
      </c>
      <c r="M146" s="48">
        <f t="shared" si="1"/>
        <v>13975</v>
      </c>
    </row>
    <row r="147" spans="3:13" ht="15" customHeight="1" x14ac:dyDescent="0.2">
      <c r="J147" s="53">
        <v>75</v>
      </c>
      <c r="K147" s="35" t="s">
        <v>110</v>
      </c>
      <c r="L147" s="47">
        <v>2.1</v>
      </c>
      <c r="M147" s="48">
        <f t="shared" si="1"/>
        <v>13650</v>
      </c>
    </row>
    <row r="148" spans="3:13" ht="15" customHeight="1" x14ac:dyDescent="0.2">
      <c r="J148" s="53">
        <v>76</v>
      </c>
      <c r="K148" s="35" t="s">
        <v>111</v>
      </c>
      <c r="L148" s="47">
        <v>1.2</v>
      </c>
      <c r="M148" s="48">
        <f t="shared" si="1"/>
        <v>7800</v>
      </c>
    </row>
    <row r="149" spans="3:13" ht="15" customHeight="1" x14ac:dyDescent="0.2">
      <c r="J149" s="53">
        <v>77</v>
      </c>
      <c r="K149" s="35" t="s">
        <v>112</v>
      </c>
      <c r="L149" s="47">
        <v>0.75</v>
      </c>
      <c r="M149" s="48">
        <f t="shared" si="1"/>
        <v>4875</v>
      </c>
    </row>
    <row r="150" spans="3:13" ht="15" customHeight="1" x14ac:dyDescent="0.2">
      <c r="J150" s="53">
        <v>78</v>
      </c>
      <c r="K150" s="35" t="s">
        <v>113</v>
      </c>
      <c r="L150" s="47">
        <v>0.45</v>
      </c>
      <c r="M150" s="48">
        <f t="shared" si="1"/>
        <v>2925</v>
      </c>
    </row>
    <row r="151" spans="3:13" ht="15" customHeight="1" x14ac:dyDescent="0.2">
      <c r="J151" s="53">
        <v>79</v>
      </c>
      <c r="K151" s="35" t="s">
        <v>114</v>
      </c>
      <c r="L151" s="47">
        <v>0.95</v>
      </c>
      <c r="M151" s="48">
        <f t="shared" si="1"/>
        <v>6175</v>
      </c>
    </row>
    <row r="152" spans="3:13" ht="15" customHeight="1" x14ac:dyDescent="0.2">
      <c r="J152" s="53">
        <v>80</v>
      </c>
      <c r="K152" s="35" t="s">
        <v>115</v>
      </c>
      <c r="L152" s="47">
        <v>1.1499999999999999</v>
      </c>
      <c r="M152" s="48">
        <f t="shared" si="1"/>
        <v>7474.9999999999991</v>
      </c>
    </row>
    <row r="153" spans="3:13" ht="15" customHeight="1" x14ac:dyDescent="0.2">
      <c r="J153" s="53">
        <v>81</v>
      </c>
      <c r="K153" s="35" t="s">
        <v>116</v>
      </c>
      <c r="L153" s="47">
        <v>0.8</v>
      </c>
      <c r="M153" s="48">
        <f t="shared" si="1"/>
        <v>5200</v>
      </c>
    </row>
    <row r="154" spans="3:13" ht="15" customHeight="1" x14ac:dyDescent="0.2">
      <c r="J154" s="53">
        <v>82</v>
      </c>
      <c r="K154" s="35" t="s">
        <v>117</v>
      </c>
      <c r="L154" s="47">
        <v>0.5</v>
      </c>
      <c r="M154" s="48">
        <f t="shared" si="1"/>
        <v>3250</v>
      </c>
    </row>
    <row r="155" spans="3:13" s="81" customFormat="1" ht="15" customHeight="1" x14ac:dyDescent="0.2">
      <c r="C155" s="82"/>
      <c r="D155" s="82"/>
      <c r="J155" s="83">
        <v>83</v>
      </c>
      <c r="K155" s="84" t="s">
        <v>118</v>
      </c>
      <c r="L155" s="85">
        <v>0.7</v>
      </c>
      <c r="M155" s="86">
        <f t="shared" ref="M155" si="3">L155*6500</f>
        <v>4550</v>
      </c>
    </row>
    <row r="156" spans="3:13" s="81" customFormat="1" ht="15" customHeight="1" x14ac:dyDescent="0.2">
      <c r="C156" s="82"/>
      <c r="D156" s="82"/>
      <c r="J156" s="53">
        <v>84</v>
      </c>
      <c r="K156" s="35" t="s">
        <v>119</v>
      </c>
      <c r="L156" s="47">
        <v>0.9</v>
      </c>
      <c r="M156" s="48">
        <f t="shared" ref="M156:M172" si="4">L156*6500</f>
        <v>5850</v>
      </c>
    </row>
    <row r="157" spans="3:13" s="81" customFormat="1" ht="15" customHeight="1" x14ac:dyDescent="0.2">
      <c r="C157" s="82"/>
      <c r="D157" s="82"/>
      <c r="J157" s="83">
        <v>85</v>
      </c>
      <c r="K157" s="84" t="s">
        <v>129</v>
      </c>
      <c r="L157" s="85">
        <v>0.75</v>
      </c>
      <c r="M157" s="86">
        <f t="shared" si="4"/>
        <v>4875</v>
      </c>
    </row>
    <row r="158" spans="3:13" s="81" customFormat="1" ht="15" customHeight="1" x14ac:dyDescent="0.2">
      <c r="C158" s="82"/>
      <c r="D158" s="82"/>
      <c r="J158" s="53">
        <v>86</v>
      </c>
      <c r="K158" s="84" t="s">
        <v>130</v>
      </c>
      <c r="L158" s="85">
        <v>0.8</v>
      </c>
      <c r="M158" s="86">
        <f t="shared" si="4"/>
        <v>5200</v>
      </c>
    </row>
    <row r="159" spans="3:13" s="81" customFormat="1" ht="15" customHeight="1" x14ac:dyDescent="0.2">
      <c r="C159" s="82"/>
      <c r="D159" s="82"/>
      <c r="J159" s="83">
        <v>87</v>
      </c>
      <c r="K159" s="84" t="s">
        <v>131</v>
      </c>
      <c r="L159" s="85">
        <v>0.85</v>
      </c>
      <c r="M159" s="86">
        <f t="shared" si="4"/>
        <v>5525</v>
      </c>
    </row>
    <row r="160" spans="3:13" s="81" customFormat="1" ht="15" customHeight="1" x14ac:dyDescent="0.2">
      <c r="C160" s="82"/>
      <c r="D160" s="82"/>
      <c r="J160" s="53">
        <v>88</v>
      </c>
      <c r="K160" s="84" t="s">
        <v>132</v>
      </c>
      <c r="L160" s="85">
        <v>0.9</v>
      </c>
      <c r="M160" s="86">
        <f t="shared" si="4"/>
        <v>5850</v>
      </c>
    </row>
    <row r="161" spans="3:13" s="81" customFormat="1" ht="15" customHeight="1" x14ac:dyDescent="0.2">
      <c r="C161" s="82"/>
      <c r="D161" s="82"/>
      <c r="J161" s="83">
        <v>89</v>
      </c>
      <c r="K161" s="84" t="s">
        <v>133</v>
      </c>
      <c r="L161" s="85">
        <v>0.95</v>
      </c>
      <c r="M161" s="86">
        <f t="shared" si="4"/>
        <v>6175</v>
      </c>
    </row>
    <row r="162" spans="3:13" s="81" customFormat="1" ht="15" customHeight="1" x14ac:dyDescent="0.2">
      <c r="C162" s="82"/>
      <c r="D162" s="82"/>
      <c r="J162" s="53">
        <v>90</v>
      </c>
      <c r="K162" s="84" t="s">
        <v>134</v>
      </c>
      <c r="L162" s="85">
        <v>1</v>
      </c>
      <c r="M162" s="86">
        <f t="shared" si="4"/>
        <v>6500</v>
      </c>
    </row>
    <row r="163" spans="3:13" s="81" customFormat="1" ht="15" customHeight="1" x14ac:dyDescent="0.2">
      <c r="C163" s="82"/>
      <c r="D163" s="82"/>
      <c r="J163" s="83">
        <v>91</v>
      </c>
      <c r="K163" s="84" t="s">
        <v>135</v>
      </c>
      <c r="L163" s="85">
        <v>1.05</v>
      </c>
      <c r="M163" s="86">
        <f t="shared" si="4"/>
        <v>6825</v>
      </c>
    </row>
    <row r="164" spans="3:13" s="81" customFormat="1" ht="15" customHeight="1" x14ac:dyDescent="0.2">
      <c r="C164" s="82"/>
      <c r="D164" s="82"/>
      <c r="J164" s="53">
        <v>92</v>
      </c>
      <c r="K164" s="84" t="s">
        <v>136</v>
      </c>
      <c r="L164" s="85">
        <v>1.1000000000000001</v>
      </c>
      <c r="M164" s="86">
        <f t="shared" si="4"/>
        <v>7150.0000000000009</v>
      </c>
    </row>
    <row r="165" spans="3:13" s="81" customFormat="1" ht="15" customHeight="1" x14ac:dyDescent="0.2">
      <c r="C165" s="82"/>
      <c r="D165" s="82"/>
      <c r="J165" s="83">
        <v>93</v>
      </c>
      <c r="K165" s="84" t="s">
        <v>137</v>
      </c>
      <c r="L165" s="85">
        <v>1.1499999999999999</v>
      </c>
      <c r="M165" s="86">
        <f t="shared" si="4"/>
        <v>7474.9999999999991</v>
      </c>
    </row>
    <row r="166" spans="3:13" s="81" customFormat="1" ht="15" customHeight="1" x14ac:dyDescent="0.2">
      <c r="C166" s="82"/>
      <c r="D166" s="82"/>
      <c r="J166" s="53">
        <v>94</v>
      </c>
      <c r="K166" s="84" t="s">
        <v>138</v>
      </c>
      <c r="L166" s="85">
        <v>1.2</v>
      </c>
      <c r="M166" s="86">
        <f t="shared" si="4"/>
        <v>7800</v>
      </c>
    </row>
    <row r="167" spans="3:13" s="81" customFormat="1" ht="15" customHeight="1" x14ac:dyDescent="0.2">
      <c r="C167" s="82"/>
      <c r="D167" s="82"/>
      <c r="J167" s="83">
        <v>95</v>
      </c>
      <c r="K167" s="84" t="s">
        <v>139</v>
      </c>
      <c r="L167" s="85">
        <v>1.25</v>
      </c>
      <c r="M167" s="86">
        <f t="shared" si="4"/>
        <v>8125</v>
      </c>
    </row>
    <row r="168" spans="3:13" s="81" customFormat="1" ht="15" customHeight="1" x14ac:dyDescent="0.2">
      <c r="C168" s="82"/>
      <c r="D168" s="82"/>
      <c r="J168" s="53">
        <v>96</v>
      </c>
      <c r="K168" s="84" t="s">
        <v>140</v>
      </c>
      <c r="L168" s="85">
        <v>1.3</v>
      </c>
      <c r="M168" s="86">
        <f t="shared" si="4"/>
        <v>8450</v>
      </c>
    </row>
    <row r="169" spans="3:13" s="81" customFormat="1" ht="15" customHeight="1" x14ac:dyDescent="0.2">
      <c r="C169" s="82"/>
      <c r="D169" s="82"/>
      <c r="J169" s="83">
        <v>97</v>
      </c>
      <c r="K169" s="84" t="s">
        <v>141</v>
      </c>
      <c r="L169" s="85">
        <v>1.35</v>
      </c>
      <c r="M169" s="86">
        <f t="shared" si="4"/>
        <v>8775</v>
      </c>
    </row>
    <row r="170" spans="3:13" s="81" customFormat="1" ht="15" customHeight="1" x14ac:dyDescent="0.2">
      <c r="C170" s="82"/>
      <c r="D170" s="82"/>
      <c r="J170" s="53">
        <v>98</v>
      </c>
      <c r="K170" s="84" t="s">
        <v>142</v>
      </c>
      <c r="L170" s="85">
        <v>1.4</v>
      </c>
      <c r="M170" s="86">
        <f t="shared" si="4"/>
        <v>9100</v>
      </c>
    </row>
    <row r="171" spans="3:13" s="81" customFormat="1" ht="15" customHeight="1" x14ac:dyDescent="0.2">
      <c r="C171" s="82"/>
      <c r="D171" s="82"/>
      <c r="J171" s="83">
        <v>99</v>
      </c>
      <c r="K171" s="84" t="s">
        <v>143</v>
      </c>
      <c r="L171" s="85">
        <v>1.45</v>
      </c>
      <c r="M171" s="86">
        <f t="shared" si="4"/>
        <v>9425</v>
      </c>
    </row>
    <row r="172" spans="3:13" s="81" customFormat="1" ht="15" customHeight="1" x14ac:dyDescent="0.2">
      <c r="C172" s="82"/>
      <c r="D172" s="82"/>
      <c r="J172" s="53">
        <v>100</v>
      </c>
      <c r="K172" s="84" t="s">
        <v>144</v>
      </c>
      <c r="L172" s="85">
        <v>1.5</v>
      </c>
      <c r="M172" s="86">
        <f t="shared" si="4"/>
        <v>9750</v>
      </c>
    </row>
    <row r="173" spans="3:13" ht="15.6" customHeight="1" x14ac:dyDescent="0.2"/>
    <row r="174" spans="3:13" ht="15" customHeight="1" x14ac:dyDescent="0.2"/>
    <row r="175" spans="3:13" ht="15" customHeight="1" x14ac:dyDescent="0.2"/>
    <row r="176" spans="3:13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</sheetData>
  <sheetProtection algorithmName="SHA-512" hashValue="PpTlysIa9Dhvv5CvQ5VOuj627Pcbk7UxitoZADmFBAN6BZgSBJ2lg9XLPSMf8J1A2A5XJKX5sl/vFyLp6zQoYQ==" saltValue="u66pmND4SdFJYsjNIk2hgw==" spinCount="100000" sheet="1" objects="1" scenarios="1"/>
  <mergeCells count="17">
    <mergeCell ref="F43:G43"/>
    <mergeCell ref="D49:E49"/>
    <mergeCell ref="B9:F9"/>
    <mergeCell ref="D11:F11"/>
    <mergeCell ref="B14:F14"/>
    <mergeCell ref="B16:F16"/>
    <mergeCell ref="D17:F17"/>
    <mergeCell ref="F48:G48"/>
    <mergeCell ref="F41:G41"/>
    <mergeCell ref="B45:F45"/>
    <mergeCell ref="F42:G42"/>
    <mergeCell ref="F40:G40"/>
    <mergeCell ref="A1:G1"/>
    <mergeCell ref="B8:F8"/>
    <mergeCell ref="B10:F10"/>
    <mergeCell ref="B4:E4"/>
    <mergeCell ref="D5:E5"/>
  </mergeCells>
  <pageMargins left="0.78740157480314965" right="0.78740157480314965" top="0.78740157480314965" bottom="0.78740157480314965" header="0.31496062992125984" footer="0.31496062992125984"/>
  <pageSetup scale="5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9525</xdr:colOff>
                    <xdr:row>24</xdr:row>
                    <xdr:rowOff>0</xdr:rowOff>
                  </from>
                  <to>
                    <xdr:col>1</xdr:col>
                    <xdr:colOff>2667000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1</xdr:col>
                    <xdr:colOff>2667000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1</xdr:col>
                    <xdr:colOff>2667000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2667000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32</xdr:row>
                    <xdr:rowOff>9525</xdr:rowOff>
                  </from>
                  <to>
                    <xdr:col>1</xdr:col>
                    <xdr:colOff>2667000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0</xdr:col>
                    <xdr:colOff>180975</xdr:colOff>
                    <xdr:row>39</xdr:row>
                    <xdr:rowOff>38100</xdr:rowOff>
                  </from>
                  <to>
                    <xdr:col>0</xdr:col>
                    <xdr:colOff>485775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0</xdr:col>
                    <xdr:colOff>161925</xdr:colOff>
                    <xdr:row>40</xdr:row>
                    <xdr:rowOff>28575</xdr:rowOff>
                  </from>
                  <to>
                    <xdr:col>0</xdr:col>
                    <xdr:colOff>466725</xdr:colOff>
                    <xdr:row>40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0</xdr:col>
                    <xdr:colOff>180975</xdr:colOff>
                    <xdr:row>38</xdr:row>
                    <xdr:rowOff>66675</xdr:rowOff>
                  </from>
                  <to>
                    <xdr:col>0</xdr:col>
                    <xdr:colOff>485775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41</xdr:row>
                    <xdr:rowOff>28575</xdr:rowOff>
                  </from>
                  <to>
                    <xdr:col>0</xdr:col>
                    <xdr:colOff>466725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0</xdr:col>
                    <xdr:colOff>161925</xdr:colOff>
                    <xdr:row>42</xdr:row>
                    <xdr:rowOff>47625</xdr:rowOff>
                  </from>
                  <to>
                    <xdr:col>0</xdr:col>
                    <xdr:colOff>466725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123825</xdr:colOff>
                    <xdr:row>24</xdr:row>
                    <xdr:rowOff>47625</xdr:rowOff>
                  </from>
                  <to>
                    <xdr:col>0</xdr:col>
                    <xdr:colOff>457200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0</xdr:col>
                    <xdr:colOff>123825</xdr:colOff>
                    <xdr:row>26</xdr:row>
                    <xdr:rowOff>38100</xdr:rowOff>
                  </from>
                  <to>
                    <xdr:col>0</xdr:col>
                    <xdr:colOff>457200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0</xdr:col>
                    <xdr:colOff>123825</xdr:colOff>
                    <xdr:row>28</xdr:row>
                    <xdr:rowOff>47625</xdr:rowOff>
                  </from>
                  <to>
                    <xdr:col>0</xdr:col>
                    <xdr:colOff>457200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123825</xdr:colOff>
                    <xdr:row>30</xdr:row>
                    <xdr:rowOff>38100</xdr:rowOff>
                  </from>
                  <to>
                    <xdr:col>0</xdr:col>
                    <xdr:colOff>457200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0</xdr:col>
                    <xdr:colOff>123825</xdr:colOff>
                    <xdr:row>32</xdr:row>
                    <xdr:rowOff>47625</xdr:rowOff>
                  </from>
                  <to>
                    <xdr:col>0</xdr:col>
                    <xdr:colOff>457200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Drop Down 25">
              <controlPr defaultSize="0" autoLine="0" autoPict="0">
                <anchor moveWithCells="1">
                  <from>
                    <xdr:col>1</xdr:col>
                    <xdr:colOff>28575</xdr:colOff>
                    <xdr:row>14</xdr:row>
                    <xdr:rowOff>47625</xdr:rowOff>
                  </from>
                  <to>
                    <xdr:col>1</xdr:col>
                    <xdr:colOff>2695575</xdr:colOff>
                    <xdr:row>14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DRO V.01</vt:lpstr>
      <vt:lpstr>'DRO V.01'!Área_de_impresión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Juan Jose Larios</cp:lastModifiedBy>
  <cp:lastPrinted>2023-06-01T14:53:03Z</cp:lastPrinted>
  <dcterms:created xsi:type="dcterms:W3CDTF">2011-04-16T17:31:58Z</dcterms:created>
  <dcterms:modified xsi:type="dcterms:W3CDTF">2025-11-05T19:56:16Z</dcterms:modified>
</cp:coreProperties>
</file>